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\Google Drive\รพ.อรัญ\ปี 61\คปสอ.ติดดาว\"/>
    </mc:Choice>
  </mc:AlternateContent>
  <bookViews>
    <workbookView xWindow="0" yWindow="0" windowWidth="20490" windowHeight="7560"/>
  </bookViews>
  <sheets>
    <sheet name="แบบประเมินตนเอง คปสอ.ติดดาว" sheetId="1" r:id="rId1"/>
  </sheets>
  <definedNames>
    <definedName name="_xlnm.Print_Area" localSheetId="0">'แบบประเมินตนเอง คปสอ.ติดดาว'!$A$1:$E$229</definedName>
    <definedName name="_xlnm.Print_Titles" localSheetId="0">'แบบประเมินตนเอง คปสอ.ติดดาว'!$1:$4</definedName>
  </definedNames>
  <calcPr calcId="162913"/>
</workbook>
</file>

<file path=xl/calcChain.xml><?xml version="1.0" encoding="utf-8"?>
<calcChain xmlns="http://schemas.openxmlformats.org/spreadsheetml/2006/main">
  <c r="E132" i="1" l="1"/>
  <c r="E168" i="1" l="1"/>
  <c r="E101" i="1" l="1"/>
  <c r="E100" i="1" s="1"/>
  <c r="E218" i="1"/>
  <c r="E217" i="1"/>
  <c r="E204" i="1"/>
  <c r="E203" i="1" s="1"/>
  <c r="E171" i="1"/>
  <c r="E170" i="1" s="1"/>
  <c r="E159" i="1"/>
  <c r="E158" i="1" s="1"/>
  <c r="E149" i="1"/>
  <c r="E148" i="1" s="1"/>
  <c r="E142" i="1"/>
  <c r="E139" i="1"/>
  <c r="E128" i="1"/>
  <c r="E124" i="1"/>
  <c r="E120" i="1"/>
  <c r="E118" i="1"/>
  <c r="E116" i="1"/>
  <c r="E115" i="1" s="1"/>
  <c r="E113" i="1"/>
  <c r="E112" i="1" s="1"/>
  <c r="E110" i="1"/>
  <c r="E109" i="1" s="1"/>
  <c r="E107" i="1"/>
  <c r="E106" i="1" s="1"/>
  <c r="E104" i="1"/>
  <c r="E103" i="1" s="1"/>
  <c r="E93" i="1"/>
  <c r="E92" i="1" s="1"/>
  <c r="E91" i="1" s="1"/>
  <c r="E89" i="1"/>
  <c r="E87" i="1"/>
  <c r="E86" i="1" s="1"/>
  <c r="E84" i="1"/>
  <c r="E83" i="1" s="1"/>
  <c r="E81" i="1"/>
  <c r="E78" i="1"/>
  <c r="E74" i="1"/>
  <c r="E70" i="1"/>
  <c r="E66" i="1"/>
  <c r="E63" i="1"/>
  <c r="E57" i="1"/>
  <c r="E55" i="1"/>
  <c r="E24" i="1"/>
  <c r="E23" i="1" s="1"/>
  <c r="E21" i="1"/>
  <c r="E19" i="1"/>
  <c r="E14" i="1"/>
  <c r="E12" i="1"/>
  <c r="E10" i="1"/>
  <c r="E6" i="1"/>
  <c r="E5" i="1" s="1"/>
  <c r="D3" i="1"/>
  <c r="E215" i="1" l="1"/>
  <c r="E123" i="1"/>
  <c r="E122" i="1" s="1"/>
  <c r="E3" i="1" s="1"/>
  <c r="E2" i="1" s="1"/>
  <c r="E9" i="1"/>
  <c r="E8" i="1" s="1"/>
  <c r="E45" i="1"/>
  <c r="E44" i="1" s="1"/>
  <c r="E18" i="1"/>
  <c r="E17" i="1" s="1"/>
  <c r="E62" i="1"/>
  <c r="E61" i="1" s="1"/>
  <c r="E213" i="1" l="1"/>
  <c r="E214" i="1"/>
  <c r="E167" i="1"/>
  <c r="E216" i="1" s="1"/>
</calcChain>
</file>

<file path=xl/sharedStrings.xml><?xml version="1.0" encoding="utf-8"?>
<sst xmlns="http://schemas.openxmlformats.org/spreadsheetml/2006/main" count="444" uniqueCount="283">
  <si>
    <t>เกณฑ์การประเมิน คปสอ.ติดดาว ปี 2561</t>
  </si>
  <si>
    <t>คะแนนเต็มหมวดนโยบาย และตัวชี้วัด</t>
  </si>
  <si>
    <t>คะแนนรวม</t>
  </si>
  <si>
    <t>ลำดับ</t>
  </si>
  <si>
    <t>ประเด็นการประเมิน</t>
  </si>
  <si>
    <t>หลักฐานประกอบ</t>
  </si>
  <si>
    <t>คะแนนเต็ม</t>
  </si>
  <si>
    <t>ร้อยละของตําบลที่มีระบบส่งเสริมสุขภาพดูแลผู้สูงอายุ ผู้พิการและผู้ด้อยโอกาสและการดูแลระยะยาวในชุมชน (Long Term Care) ผ่านเกณฑ</t>
  </si>
  <si>
    <t>ร้อยละที่ได้</t>
  </si>
  <si>
    <t>ร้อยละของเด็กอายุ 0-5 ปี มีพัฒนาการสมวัย</t>
  </si>
  <si>
    <t>ข้อมูลจาก HDC กระทรวงสาธารณสุขตัดยอด ณ วันที่ 25 มิถุนายน 2561</t>
  </si>
  <si>
    <t xml:space="preserve">ร้อยละของเด็กอายุ  6-14 ปี สูงดีสมส่วน </t>
  </si>
  <si>
    <t>การดำเนินงานตำบลสุขภาพหนึ่งเดียว One Health (Rabies/OV-CCA)</t>
  </si>
  <si>
    <t>การประเมิน , ตำบลสรุปผลการดำเนินงานรายไตรมาส</t>
  </si>
  <si>
    <t xml:space="preserve">รายละเอียดเกณฑ์การประเมิน ระดับตำบล </t>
  </si>
  <si>
    <t>ด้านที่ 1 ศูนย์ประสานงานเครือข่ายสุขภาพหนึ่งเดียวระดับตำบล</t>
  </si>
  <si>
    <t>จากแฟ้มสรุปผลการดำเนินงาน โปรแกรมคอมพิวเตอร์</t>
  </si>
  <si>
    <t>1.มีการจัดตั้งศูนย์ประสานงานเครือข่ายสุขภาพหนึ่งเดียวระดับตำบล</t>
  </si>
  <si>
    <t>2.มีคณะกรรมการสุขภาพหนึ่งเดียวระดับตำบล</t>
  </si>
  <si>
    <t>ด้านที่ 2 ระบบระบาดวิทยาที่ดีในระดับตำบล</t>
  </si>
  <si>
    <t xml:space="preserve">1. มี SRRT One Health ระดับตำบล มีความพร้อมและปฏิบัติงานได้อย่างมีประสิทธิภาพ </t>
  </si>
  <si>
    <t>2. มีระบบเฝ้าระวังทางระบาดวิทยาและฐานข้อมูล ครบ 3 ด้าน</t>
  </si>
  <si>
    <t xml:space="preserve">3. มีระบบข้อมูลและการเฝ้าระวังโรคและภัยสุขภาพ </t>
  </si>
  <si>
    <t>ด้านที่ 3 มีการวางแผน การดำเนินงานตามแผน กำกับติดตามและประเมินผลการป้องกันควบคุมโรคและภัยสุขภาพ และมีการระดมทรัพยากรหรือการสนับสนุนงบประมาณจากหน่วยงานที่เกี่ยวข้องเป็นรูปธรรม</t>
  </si>
  <si>
    <t>จากแฟ้มสรุปผลการดำเนินงาน โปรแกรมคอมพิวเตอร์ที่เกี่ยวข้อง</t>
  </si>
  <si>
    <t>1.มีการวางแผน การดำเนินงานตามแผน กำกับติดตามและประเมินผล การป้องกันควบคุมโรคและภัยสุขภาพ</t>
  </si>
  <si>
    <t>2.มีการสนับสนุนงบประมาณจากหน่วยงานที่เกี่ยวข้องเป็นรูปธรรม</t>
  </si>
  <si>
    <t>ด้านที่ 4 มีผลสำเร็จของการดำเนินงานสุขภาพหนึ่งเดียว</t>
  </si>
  <si>
    <t>1. โรคนโยบายที่สำคัญของจังหวัดโรคพิษสุนัขบ้า</t>
  </si>
  <si>
    <t>2. โรคพยาธิใบไม้ตับ</t>
  </si>
  <si>
    <t>3. โรคที่เป็นปัญหาในพื้นที่ ด้าน คน สัตว์ และสิ่งแวดล้อม ปี 2560 อีก 1 โรค/ภัยสุขภาพ</t>
  </si>
  <si>
    <t>ด้านที่ 5 มีผลงานเด่น (Best Practice )</t>
  </si>
  <si>
    <t>1. มีนวัตกรรม กิจกรรมเด่น ด้านสุขภาพหนึ่งเดียวระดับตำบล</t>
  </si>
  <si>
    <t xml:space="preserve">2. มีการสรุปผลการดำเนินงานและถอดบทเรียน เพื่อการพัฒนาในปีต่อไป   </t>
  </si>
  <si>
    <t xml:space="preserve"> อัตราความสําเร็จการรักษาผู้ป่วยวัณโรคปอดรายใหม่</t>
  </si>
  <si>
    <t xml:space="preserve">1.1 เร่งรัดการคัดกรองผู้ป่วยในประชากรกลุ่มเป้าหมาย เพื่อค้นหาผู้ป่วยวัณโรครายใหม่ ให้เข้าถึงการรักษาอย่างครอบคลุม </t>
  </si>
  <si>
    <t>ทะเบียนกลุ่มเป้าหมาย</t>
  </si>
  <si>
    <t xml:space="preserve">1.2 ดูแลให้ผู้ป่วยรายใหม่ที่ค้นพบทุกรายได้ขึ้นทะเบียนรักษาวัณโรค ร้อยละ 100 </t>
  </si>
  <si>
    <t>ทะเบียนผู้ป่วย</t>
  </si>
  <si>
    <t xml:space="preserve">2.1 ส่งต่อข้อมูลให้ทีมสุขภาพในชุมชน เพื่อให้ผู้ป่วยได้รับประทานยา อย่างต่อเนื่อง ป้องกันการขาดการรักษา และเฝ้าระวังอาการข้างเคียงที่ไม่พึงประสงค์จากการรับประทานยาวัณโรค ภายใน 14 วัน </t>
  </si>
  <si>
    <t xml:space="preserve">2.2 ติดตามเยี่ยมบ้านผู้ป่วยในระยะเข้มข้น 2 เดือนแรก </t>
  </si>
  <si>
    <t>ทะเบียนติดตาม</t>
  </si>
  <si>
    <t xml:space="preserve">2.3 สร้างภาคีเครือข่ายเพื่อการมีส่วนร่วมในการค้นหาผู้ป่วยรายใหม่ สร้างความเข้าใจและเผยแพร่ความรู้แก่แกนนำอาสาสมัคร ผู้นำชุมชนในพื้นที่เพื่อการดำเนินงานควบคุมโรควัณโรคอย่างยั่งยืนในพื้นที่ ต่อไป </t>
  </si>
  <si>
    <t>ภาพถ่าย สรุปกิจกรรม</t>
  </si>
  <si>
    <t xml:space="preserve">3.1 วิเคราะห์ข้อมูลในพื้นที่ เพื่อนำเสนอต่อภาคีเครือข่ายหาจุดเน้นและโอกาสในการพัฒนาการดูแลรักษาผู้ป่วย </t>
  </si>
  <si>
    <t>ทะเบียนรายงาน</t>
  </si>
  <si>
    <t>3.2 เฝ้าระวังการเกิดวัณโรคดื้อยาในประชากรกลุ่มเสี่ยงในพื้นที่</t>
  </si>
  <si>
    <t xml:space="preserve">3.3 นิเทศติดตามการดูแลผู้ป่วยในพื้นที่ ระดับ รพ.สต. </t>
  </si>
  <si>
    <t xml:space="preserve">3.4 พัฒนาระบบการส่งต่อดูแลผู้ป่วยให้มีประสิทธิภาพ </t>
  </si>
  <si>
    <t xml:space="preserve">5.1 สรุป ประเมินผล   </t>
  </si>
  <si>
    <t>สรุปผลการดำเนินงาน</t>
  </si>
  <si>
    <t xml:space="preserve">5.2 ถอดบทเรียนเพื่อปรับปรุงการดำเนินงาน </t>
  </si>
  <si>
    <t>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</si>
  <si>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1. ระบบปฏิบัติการ</t>
  </si>
  <si>
    <t xml:space="preserve">จัดทำโครงสร้างระบบ ICS รองรับศูนย์ปฏิบัติการภาวะฉุกเฉิน(EOC) </t>
  </si>
  <si>
    <t>หลักฐานคำสั่งแต่งตั้งคณะกรรมการตามระบบ ICS และศูนย์ EOC  ระดับอำเภอ</t>
  </si>
  <si>
    <t xml:space="preserve">จัดทีมตระหนักรู้สถานการณ์ (SAT) ระดับอำเภอ  </t>
  </si>
  <si>
    <t>หลักฐานคำสั่งแต่งตั้งทีมตระหนักรู้สถานการณ์ (SAT) ระดับอำเภอ</t>
  </si>
  <si>
    <t xml:space="preserve">2. EOC
</t>
  </si>
  <si>
    <t>จัดเตรียมสถานที่/อุปกรณ์ตามความเหมาะสมเพื่อรองรับการเปิดศูนย์ EOC</t>
  </si>
  <si>
    <t xml:space="preserve">สถานที่และอุปกรณ์สำหรับการเปิด     ศูนย์ EOC </t>
  </si>
  <si>
    <t xml:space="preserve">จัดทีมปฏิบัติการระดับอำเภอ(OperationSection) เพื่อปฏิบัติการในภาวะปกติและภาวะฉุกเฉิน </t>
  </si>
  <si>
    <t>รายชื่อการจัดตั้งทีมปฏิบัติการระดับจังหวัด เช่น MERT, mini MERT, EMS, MCAT,CDCU/SRRTฯ</t>
  </si>
  <si>
    <t xml:space="preserve">มีแผนงานโครงการ EOC&amp;SAT </t>
  </si>
  <si>
    <t>แผนงาน/โครงการ</t>
  </si>
  <si>
    <t>3. แผนงาน/โครงการ</t>
  </si>
  <si>
    <t xml:space="preserve">วิเคราะห์ และจัดลำดับสาธารณภัยที่เสี่ยงในพื้นที่ </t>
  </si>
  <si>
    <t>แบบสรุป</t>
  </si>
  <si>
    <t>จัดทีมตระหนักรู้สถานการณ์ (SAT)ระดับจังหวัดเพื่อเฝ้าระวัง ตรวจจับและประเมิสถานการณ์การเกิดโรคและภัยสุขภาพ</t>
  </si>
  <si>
    <t xml:space="preserve"> - จัดทำเวร SAT ภาวะปกติ  และจัดทำทะเบียน SAT /จัดทำ Outbreak Verification list  ทุกสัปดาห์ /จัดทำ Spot Report 
- มีทะเบียนชื่อปฏิบัติงานตระหนักรู้สถานการณ์อย่างน้อยร้อยละ 50ผ่านการฝึกปฏิบัติ SA ตามเวรประจำสัปดาห์ (ที่ กรมควบคุมโรคหรือ สคร.) หรือผ่านอบรมแนวทางการปฏิบัติงาน</t>
  </si>
  <si>
    <t xml:space="preserve">จัดทำแผนตอบโต้ฯ สาธารณภัยที่เสี่ยงในพื้นที่ </t>
  </si>
  <si>
    <t>มีแผนตอบโต้ฯ กรณีที่เป็นสาธารณภัย</t>
  </si>
  <si>
    <t>4. ผลงาน</t>
  </si>
  <si>
    <t xml:space="preserve">ดำเนินการตามแผนงานโครงการจนแล้วเสร็จ  </t>
  </si>
  <si>
    <t>สรุปผลงานตามแผนงาน/โครงการ</t>
  </si>
  <si>
    <t xml:space="preserve">การซ้อมแผนเพื่อเปิดศูนย์ EOC &amp;ICS  ระดับอำเภอ อย่างน้อย 1 ครั้ง </t>
  </si>
  <si>
    <t>สรุปรายงานผลการซ้อมแผนเพื่อเปิด EOC ระดับอำเภอ</t>
  </si>
  <si>
    <t>เปิดศูนย์ตอบโต้ภาวะฉุกฉินฯ และจัดทำ Action Plan และดำเนินการตอบโต้ฯ  (หรือกรณีไม่มีสาธารณภัยต้อง  ซ้อมแผนอุบัติเหตุหมู่หรือสาธารณภัยในพื้นที่ 2 ครั้ง/ปี)</t>
  </si>
  <si>
    <t xml:space="preserve">รายงานประชุมเปิด-ปิดแผนสาธารณภัย Action Plan  หรือสรุปผลการซ้อมแผนฯหรือสรุปผลการซ้อมแผนฯ  กรณีไม่เกิดสาธารณภัยในพื้นที่
</t>
  </si>
  <si>
    <t>มีนวัตกรรม Excellance  EOC ระดับอำเภออำเภอ/วิจัย ฯลฯ</t>
  </si>
  <si>
    <t>เอกสารเป็นรูปธรรม</t>
  </si>
  <si>
    <t xml:space="preserve">สรุปผลงาน/ถอดบทเรียน </t>
  </si>
  <si>
    <t xml:space="preserve">ร้อยละของโรงพยาบาลที่พัฒนาอนามัยสิ่งแวดล้อมได้ตามเกณฑ์ GREEN&amp;CLEAN Hospital
</t>
  </si>
  <si>
    <t xml:space="preserve"> -ไม่เพิ่ม          = 0  คะแนน  
-เพิ่ม 1 ระดับ  = 3 คะแนน </t>
  </si>
  <si>
    <t xml:space="preserve">ร้อยละ 100 ของเครือข่ายสุขภาพระดับอำเภอ ดำเนินการขับเคลื่อนและประเมิน รพ.สต.ตามเกณฑ์ รพ.สต.ติดดาว (GREEN&amp;CLEAN)
</t>
  </si>
  <si>
    <t xml:space="preserve"> - ต่ำกว่า 60 %    = 0 คะแนน
- 60 – 79.99 %     = 1 คะแนน
- 80 % ขึ้นไป       = 2 คะแนน</t>
  </si>
  <si>
    <t>รพ.สต.ผ่านเกณฑ์คะแนนอย่างน้อย ร้อยละ 70 (54.6 คะแนน จากคะแนนเต็ม 78 คะแนน)</t>
  </si>
  <si>
    <t>ร้อยละของหน่วยงานในสังกัดกระทรวงสาธารณสุขผ่านเกณฑ์การประเมิน ITA</t>
  </si>
  <si>
    <t>แบบ EBIT 1 - 11  พร้อมหลักฐานเชิงประจักษ์  ในแต่ละไตรมาส ตามรอบหนังสือของจังหวัด</t>
  </si>
  <si>
    <t>ร้อยละของหน่วยงานภายในกระทรวงสาธารณสุขผ่านเกณฑ์การประเมินระบบการควบคุมภายใน</t>
  </si>
  <si>
    <t xml:space="preserve">1. คำสั่ง
2. รายงานการประชุม
3. เอกสารการจัดส่งรายงานการควบคุมภายใน ส่งหน่วยงานที่เกี่ยวข้อง
4. รายงานกิจกรรมครบทั้ง 4 ด้าน(บริหาร/บริการ/วิชาการ/ส่งเสริมป้องกัน)
5. เอกสารรายงานผลการติดตามระบบควบคุมภายใน ตามรอบหนังสือสั่งการของจังหวัด </t>
  </si>
  <si>
    <t>ร้อยละของหน่วยบริการที่ประสบภาวะวิกฤตทางการเงิน</t>
  </si>
  <si>
    <t xml:space="preserve">สูตรคำนวณตัวชี้วัด  
  A = กระบวนการของประสิทธิภาพการบริหารการเงินการคลัง จำนวน 60 คะแนน
  B = ผลลัพธ์การดำเนินงานระดับภาวะวิกฤติ  จำนวน 40 คะแนน
  C = คะแนนรวม 100 คะแนน </t>
  </si>
  <si>
    <t xml:space="preserve">1.1 มีการจัดสรรเงินให้หน่วยบริการมีรายได้เพียงพอกับค่าใช้จ่าย
1.2 พัฒนาประสิทธิภาพของระบบการจัดสรรเงินให้กับหน่วยบริการ
1.3 เฝ้าระวัง ติดตาม ประเมินผลความเพียงพอของการจัดสรรเงินให้กับหน่วยบริการ
</t>
  </si>
  <si>
    <t xml:space="preserve">2.1 ทุกหน่วยบริการจัดทำแผนทางการเงินปี 2560 
   2.2 วางระบบเฝ้าระวังตามแผนทางการเงินหน่วยบริการ (รายเดือน)
   2.3 ควบคุมกำกับด้วยเปรียบเทียบแผนการเงินกับผลการดำเนินงาน(ไตรมาส)
</t>
  </si>
  <si>
    <t xml:space="preserve">3.1 เพิ่มรายได้ ลดรายจ่าย จากการดำเนินงาน
     - ประเมิน/ควบคุมสัดส่วนของต้นทุนต่อรายได้ (ยา เวชภัณฑ์ วัสดุวิทยาศาสตร์การแพทย์                            ค่าตอบแทน) เปรียบเทียบกับหน่วยบริการกลุ่มระดับเดียวกัน 20 กลุ่ม (HGR) 
     - ประเมินรายได้ค่ารักษาพยาบาลทุกประเภทสิทธิ เปรียบเทียบกับหน่วยบริการกลุ่มระดับเดียวกัน 20 กลุ่ม (HGR) 
3.2 เพิ่มประสิทธิภาพการดำเนินงาน 
     - พัฒนาและใช้ดัชนีประเมินประสิทธิภาพในการดำเนินงาน 
     - ประเมิน/ควบคุมประสิทธิภาพการบริหารการเงินการคลัง
</t>
  </si>
  <si>
    <t xml:space="preserve">4.1 พัฒนาระบบบัญชีให้ได้มาตรฐาน
4.2 พัฒนาระบบการตรวจสอบบัญชี 
4.3 พัฒนาระบบงานสารสนเทศด้านการเงินการคลังสำหรับผู้บริหาร(Executive Information System: EIS) 
4.4 พัฒนาการนำข้อมูลการเงินหน่วยบริการเข้าระบบ GFMIS 
</t>
  </si>
  <si>
    <t xml:space="preserve">5.1 พัฒนาศักยภาพผู้บริหารทางการเงิน (CFO) 
5.2 พัฒนาศักยภาพผู้ตรวจสอบบัญชี (Auditor) 
</t>
  </si>
  <si>
    <t>ร้อยละของโรงพยาบาลมีคุณภาพข้อมูลสาเหตุการตายไม่น้อยกว่าร้อยละ 25</t>
  </si>
  <si>
    <t>ร้อยละของผู้ป่วยเบาหวานที่ควบคุมระดับน้ำตาลในเลือดได้ดี</t>
  </si>
  <si>
    <t>ร้อยละ 40 ขึ้นไป          ได้       1 คะแนน
ร้อยละ 35.00 - 39.99   ได้    0.5 คะแนน
น้อยกว่าร้อยละ 35        ได้      0 คะแนน</t>
  </si>
  <si>
    <t>ร้อยละผู้ป่วยความดันโลหิตสูงที่ควบคุมความดันโลหิตได้ดี</t>
  </si>
  <si>
    <t>ร้อยละ 50 ขึ้นไป          ได้       1 คะแนน
ร้อยละ 45.00 - 49.99   ได้    0.5 คะแนน
น้อยกว่าร้อยละ 45       ได้      0 คะแนน</t>
  </si>
  <si>
    <t>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</si>
  <si>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ร้อยละ 85 ขึ้นไป          ได้       1 คะแนน
ร้อยละ 80.00 - 84.99   ได้    0.5 คะแนน
น้อยกว่าร้อยละ 80        ได้      0 คะแนน</t>
  </si>
  <si>
    <t>ร้อยละของผู้ป่วย CKD ที่มีอัตราการลดลงของ eGFR&lt;4 ml/min/1.73m2/yr</t>
  </si>
  <si>
    <t>ร้อยละ 66 ขึ้นไป          ได้       1 คะแนน
ร้อยละ 64.00 - 65.99   ได้    0.5 คะแนน
น้อยกว่าร้อยละ 64        ได้      0 คะแนน</t>
  </si>
  <si>
    <t>ร้อยละของเด็กกลุ่มอายุ 0-12 ปีฟันดีไม่มีผุ (cavity free)</t>
  </si>
  <si>
    <t>ระดับความสำเร็จของการพัฒนาคุณภาพการบริหารจัดการของส่วนราชการในสังกัดกระทรวงสาธารณสุข</t>
  </si>
  <si>
    <t>เอกสารประเมินตนเอง แผนพัฒนา และผลลัพธ์รายหมวด</t>
  </si>
  <si>
    <t xml:space="preserve"> ร้อยละของหน่วยบริการที่ผ่านการรับรองคุณภาพโรงพยาบาล (HA) ขั้น 3</t>
  </si>
  <si>
    <t xml:space="preserve">1.ดูจากเว็บไซต์สถาบันรับรองคุณภาพสถานพยาบาล (องค์การมหาชน) www.ha.or.th /สำหรับประชาชน/โรงพยาบาลที่ได้รับการรับรอง 
2.ดูจากเอกสารขอยื่นขอรับรอง HA ส่งให้กับ สรพ.
</t>
  </si>
  <si>
    <t xml:space="preserve"> (FCT)ประชาชนกลุ่มเป้าหมาย ของทีมหมอครอบครัว  ได้รับการดูแล ตามมาตรฐาน ในกลุ่ม ผู้สูงอายุติดบ้านติดเตียง  ผู้ป่วยระยะสุดท้าย    ผู้พิการที่ต้องได้รับการดูแล  และเด็ก 0- 5 ปี  ไม่น้อยกว่าร้อยละ 80</t>
  </si>
  <si>
    <t>เกณฑ์ประเมินการดำเนินงานทีมหมอครอบครัว (Family Care Team) คะแนนรวม</t>
  </si>
  <si>
    <t>1. ระบบส่งต่อ</t>
  </si>
  <si>
    <t>คำสั่ง เอกสาร โครงสร้าง</t>
  </si>
  <si>
    <t>CPG แนวทางการส่งต่อ / ข้อมูลการส่งต่อ</t>
  </si>
  <si>
    <t xml:space="preserve"> 1.2 มีการติดตามผล การรักษา, และวิเคราะห์ข้อมูลการส่งต่อ</t>
  </si>
  <si>
    <t>รายงาน/เอกสาร</t>
  </si>
  <si>
    <t>2. โครงสร้างการดำเนินงาน</t>
  </si>
  <si>
    <t>คำสั่งคณะกรรมการที่แสดงถึงบทบาทหน้าที่ในการดูแลกลุ่มเป้าหมายทีมหมอครอบครัว</t>
  </si>
  <si>
    <t>2.2 มีผู้ประสานงานหลักทีมหมครอบครัว ของโรงพยาบาลและสาธารณสุขอำเภอ</t>
  </si>
  <si>
    <t>คำสั่ง/เอกสารมอบหมายงาน กิจกรรมดำเนินงาน ระบบข้อมูล</t>
  </si>
  <si>
    <t>รายชื่อทีมหมอครอบครัว ระดับอำเภอ ตำบล และชุมชนพื้นที่และประชากรกลุ่มเป้าหมายผู้ป่วยที่รับผิดชอ</t>
  </si>
  <si>
    <t xml:space="preserve">3. การจัดระบบบริการ </t>
  </si>
  <si>
    <t xml:space="preserve"> - ไฟล์ข้อมูล เอกสาร ผลการดำเนินงาน</t>
  </si>
  <si>
    <t xml:space="preserve">3.2  มีคู่มือ และCPG ในการดูแลผู้ป่วยที่สามารถนำมาประยุกต์ใช้ในการดูแลผู้ป่วยได้ </t>
  </si>
  <si>
    <t>คู่มือ และCPG แนวทางการดูแลผู้ป่วยตามกลุ่มเป้าหมาย</t>
  </si>
  <si>
    <t>เอกสารรายงาน/ฐานข้อมูล</t>
  </si>
  <si>
    <t>3.4 มีการคืนข้อมูลให้กับเครือข่ายและภาคส่วนที่เกี่ยวข้อง  (มีครบถ้วนชัดเจน 2 มีไม่ครบถ้วน 1 ไม่มี 0)</t>
  </si>
  <si>
    <t>ดูจากการสื่อสารข้อมูลสู่ ภาคส่วนต่าง ๆ เช่น วาระการประชุม ศูนย์ข้อมูล กระบวนการวางแผนฯ</t>
  </si>
  <si>
    <t>เอกสารการอบรม/การแลกเปลี่ยนเรียนรู้ หลักฐานอื่น ๆ</t>
  </si>
  <si>
    <t xml:space="preserve">คู่มือ/แนวทาง/ชุดเครื่องมืออุปกรณ์  </t>
  </si>
  <si>
    <t>6. การติดตามประเมินผล</t>
  </si>
  <si>
    <t>7. การดูแลผู้ป่วยตามกลุ่มเป้าหมาย</t>
  </si>
  <si>
    <t>เอกสาร/รายงาน/ไฟล์ข้อมูล</t>
  </si>
  <si>
    <t>ฐานข้อมูล/ รายงานผลการดำเนินงานของเครือข่ายบริการ /ข้อมูลแบบประเมินผู้ป่วย รายกลุ่ม</t>
  </si>
  <si>
    <t>ร้อยละของโรงพยาบาลที่ใช้ยาอย่างสมเหตุสมผล (RDU)</t>
  </si>
  <si>
    <t>ร้อยละของหน่วยงานที่มีการนำดัชนีความสุขของคนทำงาน (Happinometer)</t>
  </si>
  <si>
    <t>1.รพ. สสอ. มีผู้รับผิดชอบหรือคณะทำงานที่รับผิดชอบและขับเคลื่อนการพัฒนาองค์กรที่มีความสุข (1 คะแนน)</t>
  </si>
  <si>
    <t xml:space="preserve">1.เอกสารคำสั่ง </t>
  </si>
  <si>
    <t>2.รพ.  สสอ.มีผลการวิเคราะห์ Happinometer ปี 60 จำแนกรายตัวแปร หรือ สาเหตุของความสุข  (2 คะแนน)</t>
  </si>
  <si>
    <t>2.เอกสารผลการวิเคราะห์ Happinometer</t>
  </si>
  <si>
    <t xml:space="preserve">3.รพ. สสอ. มีแผนงาน/โครงการพัฒนาองค์กรแห่งความสุขที่สอดคล้องกับผลการวิเคราะห์ Happinometer  (2 คะแนน) </t>
  </si>
  <si>
    <t>3.แผนงาน/โครงการพัฒนาองค์กร</t>
  </si>
  <si>
    <t>4.รายงานผลการดำเนินงานตามแผน</t>
  </si>
  <si>
    <t>5.มีการสรุปถอดบทเรียนจากดำเนินงานการพัฒนาองค์กรที่มีความสุขของหน่วยงาน ( 1 คะแนน)</t>
  </si>
  <si>
    <t>5.รายงานผลการดำเนินงานถอดบทเรียน</t>
  </si>
  <si>
    <t>6.ร่วมนำเสนอผลการพัฒนาองค์กรแห่งความสุขของหน่วยงานในเวทีระดับจังหวัด (2 คะแนน)</t>
  </si>
  <si>
    <t>6.รูปภาพ /กำหนดการการนำเสนอ/เอกสารนำเสนอ</t>
  </si>
  <si>
    <t>7.ได้รับคัดเลือกเป็นหน่วยงานต้นแบบระดับจังหวัด (2 คะแนน)</t>
  </si>
  <si>
    <t>7.ใบประกาศ/หลักฐานเชิงประจักษ์อื่นๆ</t>
  </si>
  <si>
    <t xml:space="preserve"> ร้อยละของผู้ป่วยนอกได้รับบริการการแพทย์แผนไทยและการแพทย์ทางเลือก</t>
  </si>
  <si>
    <t>A = เป้าหมาย ( ผู้ป่วยนอกได้รับบริการแพทย์แผนไทยและการแพทย์ทางเลือกร้อยละ 20 )
B = ผลงานที่ทำได้ (ร้อยละของผู้ป่วยนอกได้รับบริการแพทย์แผนไทย )
C = คะแนนเต็มเท่ากับ 10 คะแนน
 สูตรการคำนวณ = B * C /A   (เท่ากับ B คูณ C หารด้วย A)</t>
  </si>
  <si>
    <t>ระดับความสำเร็จการดำเนินงานการเงินและบัญชีของโรงพยาบาล</t>
  </si>
  <si>
    <t>1.หมวดสินทรัพย์ (เงินสดและรายการเทียบเท่าเงินสด)</t>
  </si>
  <si>
    <t>2.หมวดสินทรัพย์ (ลูกหนี้ค่ารักษาพยาบาล)</t>
  </si>
  <si>
    <t>3) มีแผนปฏิบัติการจัดการเชื้อดื้อยา ใน รพ. เฉพาะ รพร.สระแก้ว และ รพ.อรัญประเทศ
    มี  =  1  คะแนน              ไม่มี  =  0  คะแนน</t>
  </si>
  <si>
    <t>4) ร้อยละของรายการยาที่สั่งใช้ยา ในบัญชียาหลักแห่งชาติ ED
    ผ่านตามเกณฑ์  =  1  คะแนน                        ไม่ผ่านตามเกณฑ์   =  0  คะแนน</t>
  </si>
  <si>
    <t>5) ประสิทธิผลการดำเนินงานของคณะกรรมการ PTC ในการชี้นำสื่อสาร และส่งเสริมเพื่อนำไปสู่การเป็นโรงพยาบาลส่งเสริมการใช้ยาสมเหตุผล
    ระดับ  3  ขึ้นไป  =    1  คะแนน
    ระดับ  2           =  0.5  คะแนน
    ระดับ  1           =  0.3  คะแนน
    ระดับ  0           =    0  คะแนน</t>
  </si>
  <si>
    <t>6) รายการยาที่ควรพิจารณาตัดออก 8 รายการ ซึ่งยังคงมีอยู่ในบัญชียาของโรงพยาบาลที่ควรพิจารณาตัดออก  ซึ่งยังคงมีอยู่ในบัญชียาโรงพยาบาล
    ผ่านตามเกณฑ์  =  1  คะแนน                        ไม่ผ่านตามเกณฑ์   =  0  คะแนน</t>
  </si>
  <si>
    <t>7) การดำเนินงานในการจัดทำฉลากยามาตรฐาน ฉลากยาเสริม และเอกสารข้อมูลยาใน 10 กลุ่ม ที่มี
   รายละเอียดครบถ้วน ฉลากยามาตรฐาน 13 กลุ่มยา
   ระดับ  3  ขึ้นไป  =    1  คะแนน
    ระดับ  2           =  0.5  คะแนน
    ระดับ  1           =  0.3  คะแนน
    ระดับ  0           =    0  คะแนน</t>
  </si>
  <si>
    <t>8) การดำเนินงานเพื่อส่งเสริมจริยธรรมในการจัดซื้อและส่งเสริมการขายยา
    ระดับ  3  ขึ้นไป  =    1  คะแนน
    ระดับ  2           =  0.5  คะแนน
    ระดับ  1           =  0.3  คะแนน
    ระดับ  0           =    0  คะแนน</t>
  </si>
  <si>
    <t>1.รพ. สสอ. มีผู้รับผิดชอบหรือคณะทำงานที่รับผิดชอบและขับเคลื่อนการพัฒนาองค์กรที่มีความสุข</t>
  </si>
  <si>
    <t>2.รพ.  สสอ.มีผลการวิเคราะห์ Happinometer ปี 60 จำแนกรายตัวแปร หรือ สาเหตุของความสุข</t>
  </si>
  <si>
    <t xml:space="preserve">3.รพ. สสอ. มีแผนงาน/โครงการพัฒนาองค์กรแห่งความสุขที่สอดคล้องกับผลการวิเคราะห์ Happinometer  </t>
  </si>
  <si>
    <t>4. รพ./สสอ.มีการดำเนินการตามแผนงาน/โครงการพัฒนาองค์กรที่มีความสุข เทียบกับห้วงเวลาที่กำหนด 
น้อยกว่าร้อยละ 60  ( 1 คะแนน)                ร้อยละ 60.1 – 70   ( 2 คะแนน)
ร้อยละ 70.1 – 80   ( 3 คะแนน)                ร้อยละ 80.1 – 90   ( 4 คะแนน)
ร้อยละ 90.1-100    ( 5 คะแนน)</t>
  </si>
  <si>
    <t xml:space="preserve">5.มีการสรุปถอดบทเรียนจากดำเนินงานการพัฒนาองค์กรที่มีความสุขของหน่วยงาน </t>
  </si>
  <si>
    <t>6.ร่วมนำเสนอผลการพัฒนาองค์กรแห่งความสุขของหน่วยงานในเวทีระดับจังหวัด</t>
  </si>
  <si>
    <t>7.ได้รับคัดเลือกเป็นหน่วยงานต้นแบบระดับจังหวัด</t>
  </si>
  <si>
    <t>A = เป้าหมาย ( ผู้ป่วยนอกได้รับบริการแพทย์แผนไทยและการแพทย์ทางเลือก รพศ./รพท.ร้อยละ 10 รพช. ร้อยละ 20 )
B = ผลงานที่ทำได้ (ร้อยละของผู้ป่วยนอกได้รับบริการแพทย์แผนไทย )
C = คะแนนเต็มเท่ากับ 10 คะแนน
 สูตรการคำนวณ = B * C /A   (เท่ากับ B คูณ C หารด้วย A)</t>
  </si>
  <si>
    <t>การตรวจสอบคุณภาพระบบบัญชี หน่วยบริการ สำนักงานสาธารณสุขจังหวัดสระแก้ว ประจำปี 2560  ดำเนินการตรวจสอบโดย คณะกรรมการตรวจสอบบัญชีระดับจังหวัด โดยใช้เกณฑ์การประเมินของเขตบริการสุขภาพที่ 6 แบ่งเป็น 9 หมวด ดังนี้</t>
  </si>
  <si>
    <t>3.หมวดสินทรัพย์ (วัสดุคงคลัง)</t>
  </si>
  <si>
    <t>4.หมวดสินทรัพย์ (สินทรัพย์ไม่หมุนเวียน)</t>
  </si>
  <si>
    <t>5.หมวดทุน (กำไรสะสมแก้ไขจากผิดพลาด / กำไรสะสมกองทุน UC ปีก่อน)</t>
  </si>
  <si>
    <t>6.เจ้าหนี้การค้า/ค่าใช้จ่ายค้างจ่าย/ใบสำคัญค้างจ่าย /ค่ารักษาพยาบาลตามจ่าย</t>
  </si>
  <si>
    <t>7.หมวดเงินกองทุนและเงินรับฝากต่างๆ</t>
  </si>
  <si>
    <t>8.รายได้ค่ารักษาพยาบาลและรายได้อื่น</t>
  </si>
  <si>
    <t>9.หมวดค่าใช้จ่าย</t>
  </si>
  <si>
    <t>หมวด คปสอ.มีผลงานวิชาการ(TO Exellence) ประเภท นวัตกรรม วิจัย R2R   Best practice  ที่นำสู่การพัฒนาบริการสาธารณสุขอย่างมีประสิทธิภาพ</t>
  </si>
  <si>
    <t xml:space="preserve">1.เล่มเอกสารผลงานวิชาการประเภทวิจัย หรือ R2R  หรือ นวัดกรรม  หรือ Best Practice  
2.บัญชีรายชื่อผลงานวิชาการฯ และ เจ้าของผลงานวิชาการประเภท วิจัย หรือ R2R หรือ นวัตกรรม หรือ Best Practice 
3.วารสารที่ตีพิมพ์  ใบประกาศ รูปภาพ โล่รางวัล
เล่มบทคัดย่อในเวทีวิชาการ หรืออื่นๆที่เป็นหลักฐานเชิงประจักษ์
4.กำหนดการประชุมที่สามารถแสดงได้ว่าเข้าร่วมนำเสนอผลงานวิชาการฯ
5.ใช้ผลงานวิชาการ ปี 60                                                      
     สูตรการคิดร้อยละของผลงานวิชาการที่ได้มีการนำเสนอและเผยแพร่
a = จำนวนผลงานวิชาการที่ได้มีการนำเสนอและเผยแพร่
b = จำนวนผลงานวิชาการทั้งหมดใน คปสอ.นั้น
ร้อยละผลงานวิชาการที่ได้มีการนำเสนอและเผยแพร่ 
= (a/b)*10
</t>
  </si>
  <si>
    <t>การดูแลสุขภาพตามกลุ่มวัย</t>
  </si>
  <si>
    <t>การจัดการโรค และภัยสุขภาพ</t>
  </si>
  <si>
    <t>การบริหารจัดการเพื่อสนับสนุน</t>
  </si>
  <si>
    <t>การพัฒนาระบบบริการ</t>
  </si>
  <si>
    <t>ประเมินตนเองใส่คะแนนในช่องสีเหลือง</t>
  </si>
  <si>
    <t>ค่าเป้าหมาย</t>
  </si>
  <si>
    <t>ค่าที่ประเมินตนเอง</t>
  </si>
  <si>
    <t xml:space="preserve">ผู้พิการที่ต้องได้รับการดูแลผู้ป่วยระยะสุดท้าย  </t>
  </si>
  <si>
    <t xml:space="preserve">ผู้อายุติดบ้านติดเตียง </t>
  </si>
  <si>
    <t>ผู้ป่วยระยะสุดท้าย (</t>
  </si>
  <si>
    <t xml:space="preserve">เด็ก อายุ 0-5 ปี ที่ต้องได้รับการกระตุ้นพัฒนาการ </t>
  </si>
  <si>
    <t>การเผยแพร่ผลงานวิชาการ</t>
  </si>
  <si>
    <t>ผลการประเมินตำบล Long Term Care โดยสสจ.สระแก้ว 
A=ตำบลที่ผ่าน LTC ทั้งหมด
B=ตำบลทั้งหมดในอำเภอ
A/B*100</t>
  </si>
  <si>
    <t>กรอกข้อมูลในช่องสีเหลืองเพื่อให้สูตรคำนวณ</t>
  </si>
  <si>
    <t>ถ้าค่ามากกว่า 10 ให้เปลี่ยนเป็น 10</t>
  </si>
  <si>
    <t xml:space="preserve">วิเคราะห์ตนเองในภาพรวม </t>
  </si>
  <si>
    <t>ปริมาณผลงานวิชาการ</t>
  </si>
  <si>
    <t>จากรายงานผลการประเมิน  GREEN&amp;CLEAN Hospital โดยกลุ่มงานอนามัยสิ่งแวดล้อมฯ</t>
  </si>
  <si>
    <t xml:space="preserve">การตรวจสอบคุณภาพระบบบัญชี หน่วยบริการ สำนักงานสาธารณสุขจังหวัดสระแก้ว ประจำปี 2561 ดำเนินการตรวจสอบโดย คณะกรรมการตรวจสอบบัญชีระดับจังหวัด โดยใช้เกณฑ์การประเมินของเขตบริการสุขภาพที่ 6 แบ่งเป็น 9 หมวด </t>
  </si>
  <si>
    <r>
      <t xml:space="preserve"> ร้อยละตำบลที่ผ่านการประเมินตำบลที่มีระบบส่งเสริมสุขภาพดูแลผู้สูงอายุ ผู้พิการและผู้ด้อยโอกาส และการดูแลระยะยาว (Long Term Care) ในชุมชน
</t>
    </r>
    <r>
      <rPr>
        <sz val="16"/>
        <color rgb="FFFF0000"/>
        <rFont val="TH SarabunPSK"/>
        <charset val="222"/>
      </rPr>
      <t>น้อยกว่าร้อยละ 60.00  ได้ 1 คะแนน            ร้อยละ 60.00-64.99 ได้ 2 คะแนน
 ร้อยละ 65.00-69.99 ได้ 3 คะแนน             ร้อยละ 70.00-74.99 ได้ 4 คะแนน
 ร้อยละ 75.00 ขึ้นไป ได้ 5 คะแนน</t>
    </r>
  </si>
  <si>
    <r>
      <rPr>
        <b/>
        <sz val="16"/>
        <color theme="1"/>
        <rFont val="TH SarabunPSK"/>
        <charset val="222"/>
      </rPr>
      <t>1.ความครอบคลุมการคัดกรองพัฒนาการ</t>
    </r>
    <r>
      <rPr>
        <sz val="16"/>
        <color theme="1"/>
        <rFont val="TH SarabunPSK"/>
        <charset val="222"/>
      </rPr>
      <t xml:space="preserve">
</t>
    </r>
    <r>
      <rPr>
        <sz val="16"/>
        <color rgb="FFFF0000"/>
        <rFont val="TH SarabunPSK"/>
        <charset val="222"/>
      </rPr>
      <t xml:space="preserve"> น้อยกว่าร้อยละ 50.00  ได้ 1 คะแนน             ร้อยละ 50.00-59.99 ได้ 2 คะแนน
 ร้อยละ 60.00-69.99 ได้ 3 คะแนน                ร้อยละ 70.00-79.99 ได้ 4 คะแนน
 ร้อยละ 80.00 ขึ้นไป ได้ 5 คะแนน</t>
    </r>
  </si>
  <si>
    <r>
      <rPr>
        <b/>
        <sz val="16"/>
        <color theme="1"/>
        <rFont val="TH SarabunPSK"/>
        <charset val="222"/>
      </rPr>
      <t>2.พบสงสัยล่าช้า</t>
    </r>
    <r>
      <rPr>
        <sz val="16"/>
        <color theme="1"/>
        <rFont val="TH SarabunPSK"/>
        <charset val="222"/>
      </rPr>
      <t xml:space="preserve">
</t>
    </r>
    <r>
      <rPr>
        <sz val="16"/>
        <color rgb="FFFF0000"/>
        <rFont val="TH SarabunPSK"/>
        <charset val="222"/>
      </rPr>
      <t>น้อยกว่าร้อยละ 8.00  ได้ 1 คะแนน              ร้อยละ 8.00-11.99 ได้ 2 คะแนน
 ร้อยละ 12.00-15.99 ได้ 3 คะแนน              ร้อยละ 16.00-19.99 ได้ 4 คะแนน
 ร้อยละ 20.00 ขึ้นไป ได้ 5 คะแนน</t>
    </r>
  </si>
  <si>
    <r>
      <rPr>
        <b/>
        <sz val="16"/>
        <color theme="1"/>
        <rFont val="TH SarabunPSK"/>
        <charset val="222"/>
      </rPr>
      <t>3.การติดตามพัฒนาการ</t>
    </r>
    <r>
      <rPr>
        <sz val="16"/>
        <color theme="1"/>
        <rFont val="TH SarabunPSK"/>
        <charset val="222"/>
      </rPr>
      <t xml:space="preserve">
</t>
    </r>
    <r>
      <rPr>
        <sz val="16"/>
        <color rgb="FFFF0000"/>
        <rFont val="TH SarabunPSK"/>
        <charset val="222"/>
      </rPr>
      <t xml:space="preserve"> น้อยกว่าร้อยละ 50.00  ได้ 1 คะแนน           ร้อยละ 50.00-59.99 ได้ 2 คะแนน
 ร้อยละ 60.00-69.99 ได้ 3 คะแนน             ร้อยละ 70.00-79.99 ได้ 4 คะแนน
 ร้อยละ 80.00 ขึ้นไป ได้ 5 คะแนน</t>
    </r>
  </si>
  <si>
    <r>
      <rPr>
        <b/>
        <sz val="16"/>
        <color theme="1"/>
        <rFont val="TH SarabunPSK"/>
        <charset val="222"/>
      </rPr>
      <t>4.บริการกระตุ้นพัฒนาการ</t>
    </r>
    <r>
      <rPr>
        <sz val="16"/>
        <color theme="1"/>
        <rFont val="TH SarabunPSK"/>
        <charset val="222"/>
      </rPr>
      <t xml:space="preserve">
</t>
    </r>
    <r>
      <rPr>
        <sz val="16"/>
        <color rgb="FFFF0000"/>
        <rFont val="TH SarabunPSK"/>
        <charset val="222"/>
      </rPr>
      <t>ไม่มีบริการ แต่มีการส่งต่อ ได้ 1 คะแนน
มีบริการ ได้ 5 คะแนน</t>
    </r>
  </si>
  <si>
    <r>
      <t xml:space="preserve">ร้อยละของความครอบคลุมในการชั่งน้ำหนักและวัดส่วนสูงของเด็กวัยเรียน
</t>
    </r>
    <r>
      <rPr>
        <sz val="16"/>
        <color rgb="FFFF0000"/>
        <rFont val="TH SarabunPSK"/>
        <charset val="222"/>
      </rPr>
      <t>น้อยกว่าร้อยละ 50.00  ได้ 1 คะแนน               ร้อยละ 50.00-59.99 ได้ 2 คะแนน
 ร้อยละ 60.00-69.99 ได้ 3 คะแนน                ร้อยละ 70.00-79.99 ได้ 4 คะแนน
 ร้อยละ 80.00 ขึ้นไป ได้ 5 คะแนน</t>
    </r>
  </si>
  <si>
    <r>
      <t xml:space="preserve">ร้อยละของเด็กวัยเรียนสูงดีสมส่วน
</t>
    </r>
    <r>
      <rPr>
        <sz val="16"/>
        <color rgb="FFFF0000"/>
        <rFont val="TH SarabunPSK"/>
        <charset val="222"/>
      </rPr>
      <t>น้อยกว่าร้อยละ 62.00  ได้ 1 คะแนน              ร้อยละ 62.00-63.99 ได้ 2 คะแนน
 ร้อยละ 64.00-65.99 ได้ 3 คะแนน               ร้อยละ 66.00-67.99 ได้ 4 คะแนน
 ร้อยละ 68.00 ขึ้นไป ได้ 5 คะแนน</t>
    </r>
  </si>
  <si>
    <r>
      <t xml:space="preserve">ร้อยละ 80 ของตำบลที่ดำเนินงานสุขภาพหนึ่งเดียว ผ่านเกณฑ์มาตรฐาน(นับจำนวนตำบลที่ได้คะแนน 80 ขึ้นไป ถือว่าผ่านเกณฑ์มาตรฐานตำบลสุขภาพหนึ่งเดียว)
</t>
    </r>
    <r>
      <rPr>
        <sz val="16"/>
        <color rgb="FFFF0000"/>
        <rFont val="TH SarabunPSK"/>
        <charset val="222"/>
      </rPr>
      <t xml:space="preserve"> ร้อยละ 80.00 ขึ้นไป ได้ 5 คะแนน           ร้อยละ 70.00-79.99 ได้ 4 คะแนน
 ร้อยละ 60.00-69.99 ได้ 3 คะแนน          ร้อยละ 50.00-59.99 ได้ 2 คะแนน
 ร้อยละ 40.00-49.99 ได้ 1 คะแนน          ต่ำกว่าร้อยละ 40.00 ได้ 0 คะแนน</t>
    </r>
  </si>
  <si>
    <r>
      <t xml:space="preserve">4.1 อัตราความสำเร็จการรักษาผู้ป่วยวัณโรครายใหม่ ร้อยละ 85 
</t>
    </r>
    <r>
      <rPr>
        <sz val="16"/>
        <color rgb="FFFF0000"/>
        <rFont val="TH SarabunPSK"/>
        <charset val="222"/>
      </rPr>
      <t xml:space="preserve"> น้อยกว่าร้อยละ 82.00 ได้ 0.15 คะแนน              ร้อยละ 82.00-82.99 ได้ 0.30 คะแนน
 ร้อยละ 83.00-83.99 ได้ 0.45 คะแนน                ร้อยละ 84.00-84.99 ได้ 0.60 คะแนน
 ร้อยละ 85.00 ขึ้นไป ได้ 0.75 คะแนน</t>
    </r>
  </si>
  <si>
    <r>
      <t xml:space="preserve">4.2 ผลการดำเนินงานอัตราการตายไม่เกินร้อยละ 5 
</t>
    </r>
    <r>
      <rPr>
        <sz val="16"/>
        <color rgb="FFFF0000"/>
        <rFont val="TH SarabunPSK"/>
        <charset val="222"/>
      </rPr>
      <t xml:space="preserve"> น้อยกว่าหรือเท่ากับร้อยละ 5  ได้ 0.25 คะแนน         ร้อยละ 5.01 - 5.50 ได้ 0.20 คะแนน
 ร้อยละ 5.51 - 6.00 ได้ 0.15 คะแนน                     ร้อยละ 6.01 - 6.50 ได้ 0.10 คะแนน
 ร้อยละ 6.51 ขึ้นไป ได้ 0.05 คะแนน</t>
    </r>
  </si>
  <si>
    <r>
      <rPr>
        <b/>
        <sz val="16"/>
        <rFont val="TH SarabunPSK"/>
        <charset val="222"/>
      </rPr>
      <t>5. ผลงานเด่น</t>
    </r>
    <r>
      <rPr>
        <sz val="16"/>
        <rFont val="TH SarabunPSK"/>
        <charset val="222"/>
      </rPr>
      <t xml:space="preserve">
</t>
    </r>
  </si>
  <si>
    <r>
      <t xml:space="preserve">1.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</t>
    </r>
    <r>
      <rPr>
        <sz val="16"/>
        <color rgb="FFFF0000"/>
        <rFont val="TH SarabunPSK"/>
        <charset val="222"/>
      </rPr>
      <t>(1 คะแนน)</t>
    </r>
    <r>
      <rPr>
        <sz val="16"/>
        <color theme="1"/>
        <rFont val="TH SarabunPSK"/>
        <charset val="222"/>
      </rPr>
      <t xml:space="preserve">
2. ดำเนินการจัดวางระบบการควบคุมภายในครบทุกหน่วยรับตรวจและทุกส่วนงานย่อย และดำเนินการถูกต้องตามแนวทาง : การจัดวางระบบการควบคุมภายในและการประเมินผล   การควบคุมภายในของสำนักงานการตรวจเงินแผ่นดิน </t>
    </r>
    <r>
      <rPr>
        <sz val="16"/>
        <color rgb="FFFF0000"/>
        <rFont val="TH SarabunPSK"/>
        <charset val="222"/>
      </rPr>
      <t>(2 คะแนน)</t>
    </r>
    <r>
      <rPr>
        <sz val="16"/>
        <color theme="1"/>
        <rFont val="TH SarabunPSK"/>
        <charset val="222"/>
      </rPr>
      <t xml:space="preserve">
 3. การจัดทำรายงานระดับหน่วยรับตรวจ (ระดับองค์กร) แบบ ปอ.1 แบบ ปอ. 2  แบบ ปอ.3 กรณีหน่วยงานย่อย แบบ ปย.1 แบบ ปย.2 และแล้วเสร็จภายในระยะเวลาที่ระเบียบกำหนดได้ครบถ้วนและถูกต้อง ตามแนวทาง : การจัดวางระบบการควบคุมภายในและการประเมินผลการควบคุมภายในของสำนักงานการตรวจเงินแผ่นดิน </t>
    </r>
    <r>
      <rPr>
        <sz val="16"/>
        <color rgb="FFFF0000"/>
        <rFont val="TH SarabunPSK"/>
        <charset val="222"/>
      </rPr>
      <t>(3 คะแนน)</t>
    </r>
    <r>
      <rPr>
        <sz val="16"/>
        <color theme="1"/>
        <rFont val="TH SarabunPSK"/>
        <charset val="222"/>
      </rPr>
      <t xml:space="preserve">
4. มีการนำระบบการควบคุมภายในที่กำหนดไปสู่การปฏิบัติครบทุกกระบวนงาน </t>
    </r>
    <r>
      <rPr>
        <sz val="16"/>
        <color rgb="FFFF0000"/>
        <rFont val="TH SarabunPSK"/>
        <charset val="222"/>
      </rPr>
      <t>(4 คะแนน)</t>
    </r>
    <r>
      <rPr>
        <sz val="16"/>
        <color theme="1"/>
        <rFont val="TH SarabunPSK"/>
        <charset val="222"/>
      </rPr>
      <t xml:space="preserve">
5. มีการติดตามประเมินผลระบบการควบคุมภายใน ปีละ 2 ครั้ง ( 6 เดือน : ครั้ง) และมีการปรับปรุง ระบบการควบคุมภายในให้เป็นปัจจุบันอยู่เสมอ </t>
    </r>
    <r>
      <rPr>
        <sz val="16"/>
        <color rgb="FFFF0000"/>
        <rFont val="TH SarabunPSK"/>
        <charset val="222"/>
      </rPr>
      <t>(5 คะแนน)</t>
    </r>
  </si>
  <si>
    <r>
      <t xml:space="preserve">แบ่งระดับการประเมินเป็น 5 คะแนน ได้แก่ 
</t>
    </r>
    <r>
      <rPr>
        <sz val="16"/>
        <color rgb="FFFF0000"/>
        <rFont val="TH SarabunPSK"/>
        <charset val="222"/>
      </rPr>
      <t xml:space="preserve">  คะแนน 00-20    ได้  1  คะแนน
  คะแนน 21-40    ได้  2  คะแนน
  คะแนน 41-60    ได้  3  คะแนน
  คะแนน 61-80    ได้  4  คะแนน
  คะแนน 81-100  ได้  5  คะแนน </t>
    </r>
    <r>
      <rPr>
        <sz val="16"/>
        <rFont val="TH SarabunPSK"/>
        <charset val="222"/>
      </rPr>
      <t xml:space="preserve">
</t>
    </r>
  </si>
  <si>
    <r>
      <t xml:space="preserve">มาตรการที่ 1: การจัดสรรเงินอย่างพอเพียง (Sufficient Allocation)  
หน่วยบริการ มีรายได้ ≥ ค่าใช้จ่าย เมื่อเทียบกับแผนทางการเงิน (Planfin)
</t>
    </r>
    <r>
      <rPr>
        <sz val="16"/>
        <color rgb="FFFF0000"/>
        <rFont val="TH SarabunPSK"/>
        <charset val="222"/>
      </rPr>
      <t>1.ผ่านได้ 10 คะแนน
2.ไม่ผ่านได้ 0 คะแนน</t>
    </r>
  </si>
  <si>
    <r>
      <t xml:space="preserve">มาตรการ 2: ติดตามกำกับด้วยแผนทางการเงิน (Planfin Management)
หน่วยบริการมีผลต่าง ของแผนและผลของรายได้ ไม่เกินร้อยละ 5
</t>
    </r>
    <r>
      <rPr>
        <sz val="16"/>
        <color rgb="FFFF0000"/>
        <rFont val="TH SarabunPSK"/>
        <charset val="222"/>
      </rPr>
      <t>1.ผ่าน ทั้งรายได้-รายจ่าย ได้ 10 คะแนน
2.ผ่าน อย่างใดอย่างหนึ่ง ได้ 5 คะแนน
3.ไม่ผ่านทั้งรายได้-รายจ่าย ได้ 0 คะแนน</t>
    </r>
    <r>
      <rPr>
        <sz val="16"/>
        <rFont val="TH SarabunPSK"/>
        <charset val="222"/>
      </rPr>
      <t xml:space="preserve">
</t>
    </r>
  </si>
  <si>
    <r>
      <t xml:space="preserve">มาตรการ 3: สร้างประสิทธิภาพการบริหารจัดการ (Efficient Management)
หน่วยบริการผ่านเกณฑ์ประเมิน &gt; 4 
หน่วยบริการผ่านเกณฑ์ประเมิน FAI มากกว่าร้อยละ 90
</t>
    </r>
    <r>
      <rPr>
        <sz val="16"/>
        <color rgb="FFFF0000"/>
        <rFont val="TH SarabunPSK"/>
        <charset val="222"/>
      </rPr>
      <t>1.ผ่าน 2 ตัว ได้ 20 คะแนน
2.ผ่าน 1 ตัว ได้ 10 คะแนน</t>
    </r>
    <r>
      <rPr>
        <sz val="16"/>
        <rFont val="TH SarabunPSK"/>
        <charset val="222"/>
      </rPr>
      <t xml:space="preserve">
</t>
    </r>
  </si>
  <si>
    <r>
      <t xml:space="preserve">มาตรการที่ 4: พัฒนาการบริหารระบบบัญชี (Accounting Management)
หน่วยบริการที่มีคุณภาพบัญชีผ่านเกณฑ์ที่กำหนดไม่น้อยกว่าร้อยละ 90(อิเล็กทรอนิกส์)
</t>
    </r>
    <r>
      <rPr>
        <sz val="16"/>
        <color rgb="FFFF0000"/>
        <rFont val="TH SarabunPSK"/>
        <charset val="222"/>
      </rPr>
      <t xml:space="preserve">1.ผ่านได้ 10 คะแนน
2.ไม่ผ่านได้ 0 คะแนน
</t>
    </r>
  </si>
  <si>
    <r>
      <t xml:space="preserve">มาตรการ 5: พัฒนาเครือข่ายและศักยภาพบุคลากรด้านการเงินการคลัง (Network &amp; Capacity Building)บุคลากรด้านการเงินการคลังที่ได้รับการอบรม/ประชุม ร้อยละ 50
</t>
    </r>
    <r>
      <rPr>
        <sz val="16"/>
        <color rgb="FFFF0000"/>
        <rFont val="TH SarabunPSK"/>
        <charset val="222"/>
      </rPr>
      <t>1.ผ่านได้ 10 คะแนน
2.ไม่ผ่านได้ 0 คะแนน</t>
    </r>
  </si>
  <si>
    <r>
      <t xml:space="preserve">ส่วนที่ 2 ผลลัพธ์การดำเนินงานระดับวิกฤติปัญหาทางการเงิน 
</t>
    </r>
    <r>
      <rPr>
        <sz val="16"/>
        <color rgb="FFFF0000"/>
        <rFont val="TH SarabunPSK"/>
        <charset val="222"/>
      </rPr>
      <t xml:space="preserve">  ระดับ 0  = 40 คะแนน               ระดับ 1  = 35 คะแนน
  ระดับ 2  = 30 คะแนน               ระดับ 3  = 25 คะแนน
  ระดับ 4  = 20 คะแนน               ระดับ 5  = 15 คะแนน
  ระดับ 6  = 10 คะแนน               ระดับ 7  = 00 คะแนน</t>
    </r>
    <r>
      <rPr>
        <sz val="16"/>
        <rFont val="TH SarabunPSK"/>
        <charset val="222"/>
      </rPr>
      <t xml:space="preserve">
</t>
    </r>
  </si>
  <si>
    <r>
      <t xml:space="preserve">เกณฑ์คะแนน (คะแนนเต็ม 5) (สาเหตุการตายไม่น้อยกว่าร้อยละ 25 และ Audit Chart )
</t>
    </r>
    <r>
      <rPr>
        <sz val="16"/>
        <color rgb="FFFF0000"/>
        <rFont val="TH SarabunPSK"/>
        <charset val="222"/>
      </rPr>
      <t>น้อยกว่าร้อยละ 20      = 5 คะแนน                  ร้อยละ 20.00 - 23.99      = 4 คะแนน
ร้อยละ 24.00 - 26.99 = 3 คะแนน                   ร้อยละ 27.00 - 29.99     = 2 คะแนน
ร้อยละ 30 ขึ้นไป        = 1 คะแนน</t>
    </r>
  </si>
  <si>
    <r>
      <t xml:space="preserve">ขั้นที่ 1 จัดทำลักษณะสำคัญขององค์กรได้ครบถ้วน </t>
    </r>
    <r>
      <rPr>
        <sz val="16"/>
        <color rgb="FFFF0000"/>
        <rFont val="TH SarabunPSK"/>
        <charset val="222"/>
      </rPr>
      <t>(1 คะแนน)</t>
    </r>
    <r>
      <rPr>
        <sz val="16"/>
        <rFont val="TH SarabunPSK"/>
        <charset val="222"/>
      </rPr>
      <t xml:space="preserve">
ขั้นที่ 2 ประเมินองค์กรด้วยตนเองเทียบกับเกณฑ์คุณภาพการบริหารจัดการภาครัฐ พ.ศ. 2558 ภาคบังคับ 2 หมวด (หมวด 1,หมวด 5) </t>
    </r>
    <r>
      <rPr>
        <sz val="16"/>
        <color rgb="FFFF0000"/>
        <rFont val="TH SarabunPSK"/>
        <charset val="222"/>
      </rPr>
      <t>(2 คะแนน)</t>
    </r>
    <r>
      <rPr>
        <sz val="16"/>
        <rFont val="TH SarabunPSK"/>
        <charset val="222"/>
      </rPr>
      <t xml:space="preserve">
ขั้น 3 จัดทำแผนพัฒนาองค์กรของหมวดที่ดำเนินการได้ครบถ้วน (หมวดละ 1 แผน) </t>
    </r>
    <r>
      <rPr>
        <sz val="16"/>
        <color rgb="FFFF0000"/>
        <rFont val="TH SarabunPSK"/>
        <charset val="222"/>
      </rPr>
      <t>(3 คะแนน)</t>
    </r>
    <r>
      <rPr>
        <sz val="16"/>
        <rFont val="TH SarabunPSK"/>
        <charset val="222"/>
      </rPr>
      <t xml:space="preserve">
ขั้น 4 มีการดำเนินการตามแผน </t>
    </r>
    <r>
      <rPr>
        <sz val="16"/>
        <color rgb="FFFF0000"/>
        <rFont val="TH SarabunPSK"/>
        <charset val="222"/>
      </rPr>
      <t>(4 คะแนน)</t>
    </r>
    <r>
      <rPr>
        <sz val="16"/>
        <rFont val="TH SarabunPSK"/>
        <charset val="222"/>
      </rPr>
      <t xml:space="preserve">
ขั้น 5 ผลลัพธ์ในหมวด 1 และ 5 ผ่านเกณฑ์ (หมวดละ 3 ตัว ส่วนกลางกำหนด) </t>
    </r>
    <r>
      <rPr>
        <sz val="16"/>
        <color rgb="FFFF0000"/>
        <rFont val="TH SarabunPSK"/>
        <charset val="222"/>
      </rPr>
      <t>(5 คะแนน)</t>
    </r>
  </si>
  <si>
    <r>
      <t xml:space="preserve"> - HA ขั้น 1 หมายถึง โรงพยาบาลมีคุณภาพการสำรวจและป้องกันความเสี่ยง นำปัญหามาทบทวน เพื่อแก้ไขป้องกัน ปฏิบัติตามแนวทางป้องกันปัญหาครอบคลุมปัญหาที่เคยเกิด/มีโอกาสเกิดสูง</t>
    </r>
    <r>
      <rPr>
        <sz val="16"/>
        <color rgb="FFFF0000"/>
        <rFont val="TH SarabunPSK"/>
        <charset val="222"/>
      </rPr>
      <t xml:space="preserve"> ( ได้ 1 คะแนน)</t>
    </r>
    <r>
      <rPr>
        <sz val="16"/>
        <rFont val="TH SarabunPSK"/>
        <charset val="222"/>
      </rPr>
      <t xml:space="preserve">
- HA ขั้น 2 หมายถึง โรงพยาบาลมีการประกันและพัฒนาคุณภาพ วิเคราะห์เป้าหมาย/กระบวนการ/พัฒนาคุณภาพที่สอดคล้องกับเป้าหมาย/ครอบคลุมกระบวนการสำคัญทั้งหมด ปฏิบัติตามมาตรฐาน HA ในส่วนที่ไม่ยากเกินไป </t>
    </r>
    <r>
      <rPr>
        <sz val="16"/>
        <color rgb="FFFF0000"/>
        <rFont val="TH SarabunPSK"/>
        <charset val="222"/>
      </rPr>
      <t>( ได้ 2 คะแนน)</t>
    </r>
    <r>
      <rPr>
        <sz val="16"/>
        <rFont val="TH SarabunPSK"/>
        <charset val="222"/>
      </rPr>
      <t xml:space="preserve">
- HA ขั้น 3 หมายถึง โรงพยาบาลมีวัฒนธรรมคุณภาพ เริ่มด้วยการประเมินตนเองตามมาตรฐาน HA พัฒนาอย่างเชื่อมโยง เป็นองค์กรเรียนรู้/ ผลลัพธ์ที่ดีขึ้น ปฏิบัติตามมาตรฐาน HA ได้ครบถ้วน</t>
    </r>
    <r>
      <rPr>
        <sz val="16"/>
        <color rgb="FFFF0000"/>
        <rFont val="TH SarabunPSK"/>
        <charset val="222"/>
      </rPr>
      <t xml:space="preserve"> (3 คะแนน)</t>
    </r>
    <r>
      <rPr>
        <sz val="16"/>
        <rFont val="TH SarabunPSK"/>
        <charset val="222"/>
      </rPr>
      <t xml:space="preserve">
</t>
    </r>
    <r>
      <rPr>
        <sz val="16"/>
        <color rgb="FFFF0000"/>
        <rFont val="TH SarabunPSK"/>
        <charset val="222"/>
      </rPr>
      <t>หมายเหตุ  ยกเว้น รพ.โคกสูง และวังสมบูรณ์ หากผ่าน HA ขั้น 1 ได้ 3 คะแนน</t>
    </r>
  </si>
  <si>
    <r>
      <t xml:space="preserve"> 1.1 มีผู้รับผิดชอบ ประสานการส่งต่อ </t>
    </r>
    <r>
      <rPr>
        <sz val="16"/>
        <color rgb="FFFF0000"/>
        <rFont val="TH SarabunPSK"/>
        <charset val="222"/>
      </rPr>
      <t xml:space="preserve"> (มีครบถ้วน 2 มีไม่ครบถ้วน 1 ไม่มี 0)</t>
    </r>
  </si>
  <si>
    <r>
      <t xml:space="preserve"> 1.1 มี ระบบ Coordination (ระบบ ส่งต่อ) : มีการประสานงานส่งต่อ , </t>
    </r>
    <r>
      <rPr>
        <sz val="16"/>
        <color rgb="FFFF0000"/>
        <rFont val="TH SarabunPSK"/>
        <charset val="222"/>
      </rPr>
      <t xml:space="preserve"> (มีครบถ้วน 2 มีไม่ครบถ้วน 1 ไม่มี 0)</t>
    </r>
  </si>
  <si>
    <r>
      <t xml:space="preserve">2.1  มีคณะกรรมการระดับอำเภอ โดย  </t>
    </r>
    <r>
      <rPr>
        <sz val="16"/>
        <color rgb="FFFF0000"/>
        <rFont val="TH SarabunPSK"/>
        <charset val="222"/>
      </rPr>
      <t>(มีคำสั่ง โครงสร้างการดำเนินงาน และมีกิจกรรม ได้ 2  คะแนน  มีไม่ครบ 1  ไม่มี 0)</t>
    </r>
  </si>
  <si>
    <r>
      <t xml:space="preserve">2.3 มีการกำหนดทีมหมอครอบครัว ระดับอำเภอ ตำบล และชุมชน พื้นที่และประชากรกลุ่มเป้าหมาย </t>
    </r>
    <r>
      <rPr>
        <sz val="16"/>
        <color rgb="FFFF0000"/>
        <rFont val="TH SarabunPSK"/>
        <charset val="222"/>
      </rPr>
      <t>(มีครบถ้วน 2 มีไม่ครบถ้วน 1 ไม่มี 0)</t>
    </r>
  </si>
  <si>
    <r>
      <t xml:space="preserve">3.1 มีฐานข้อมูลดูแลกลุ่มเป้าหมาย 4 กลุ่ม ถูกต้องเป็นปัจจุบัน ในภาพรวมของเครือข่าย (ผู้สูงอายุติดบ้านติดเตียง ผู้พิการ ผู้ป่วยระยะสุดท้าย และ เด็ก 0-5 ปี ที่ต้องได้รับการกระตุ้นพัฒนาการ)  ในพื้นที่ ที่เป็นปัจจุบัน </t>
    </r>
    <r>
      <rPr>
        <sz val="16"/>
        <color rgb="FFFF0000"/>
        <rFont val="TH SarabunPSK"/>
        <charset val="222"/>
      </rPr>
      <t>(มีครบถ้วน 2 มีไม่ครบถ้วน 1 ไม่มี 0)</t>
    </r>
  </si>
  <si>
    <r>
      <t xml:space="preserve">3.3 สรุปรายงานผลให้บริการ ตามกลุ่มเป้าหมาย 4 กลุ่ม  (ผู้สูงอายุติดบ้านติดเตียง ผู้พิการฯ ผู้ป่วยระยะสุดท้าย และ เด็ก 0-5 ปี ที่ต้องได้รับการกระตุ้นพัฒนาการ) ภาพรวมของเครือข่าย </t>
    </r>
    <r>
      <rPr>
        <sz val="16"/>
        <color rgb="FFFF0000"/>
        <rFont val="TH SarabunPSK"/>
        <charset val="222"/>
      </rPr>
      <t>(มีครบถ้วน 2 มีไม่ครบถ้วน 1 ไม่มี 0)</t>
    </r>
  </si>
  <si>
    <r>
      <t xml:space="preserve">4. การพัฒนาบุคลากร มีการพัฒนาทักษะการดำเนินงานและและเปลี่ยนเรียนรู้การดำเนินงาน </t>
    </r>
    <r>
      <rPr>
        <b/>
        <sz val="16"/>
        <color rgb="FFFF0000"/>
        <rFont val="TH SarabunPSK"/>
        <charset val="222"/>
      </rPr>
      <t>(มีการพัฒนาบุคลากรตามกลุ่มเป้าหมาย ครบถ้วนทั้ง 4 กลุ่ม และการดำเนินงาน อย่างต่อเนื่อง = 3  มีไม่ครบถ้วน 2  มีน้อย 1  ไม่มี 0</t>
    </r>
  </si>
  <si>
    <r>
      <t xml:space="preserve">5. การสนับสนุนมีการสนับสนุนคู่มือ/แนวทาง/ชุดเครื่องมืออุปกรณ์  ให้กับเครือข่าย </t>
    </r>
    <r>
      <rPr>
        <b/>
        <sz val="16"/>
        <color rgb="FFFF0000"/>
        <rFont val="TH SarabunPSK"/>
        <charset val="222"/>
      </rPr>
      <t>(มี เพียงพอ 2 มีไม่เพียงพอ 1      ไม่มี 0)</t>
    </r>
  </si>
  <si>
    <r>
      <t xml:space="preserve">6.1 มีระบบรายงานผลการดำเนินงาน  </t>
    </r>
    <r>
      <rPr>
        <sz val="16"/>
        <color rgb="FFFF0000"/>
        <rFont val="TH SarabunPSK"/>
        <charset val="222"/>
      </rPr>
      <t>(มีครบถ้วน 2 มีไม่ครบถ้วน 1 ไม่มี 0)</t>
    </r>
  </si>
  <si>
    <r>
      <t xml:space="preserve">6.2 มีการประเมินผลติดตามรักษาและเยี่ยมบ้าน กลุ่มเป้าหมาย </t>
    </r>
    <r>
      <rPr>
        <sz val="16"/>
        <color rgb="FFFF0000"/>
        <rFont val="TH SarabunPSK"/>
        <charset val="222"/>
      </rPr>
      <t xml:space="preserve"> (มีครบถ้วน 2 มีไม่ครบถ้วน 1 ไม่มี 0)</t>
    </r>
  </si>
  <si>
    <r>
      <t xml:space="preserve">  จำนวนผู้ป่วยที่ได้รับการดูแลตามเกณฑ์ = 100%  ของผู้ป่วยทั้งหมดในพื้นที่
</t>
    </r>
    <r>
      <rPr>
        <sz val="16"/>
        <color rgb="FFFF0000"/>
        <rFont val="TH SarabunPSK"/>
        <charset val="222"/>
      </rPr>
      <t xml:space="preserve">ร้อยละ 90ขึ้นไป = 5  คะแนน     ร้อยละ 80-89.99=4  คะแนน        
ร้อยละ 70-79.99=3  คะแนน       ร้อยละ 60-69.99=2   คะแนน       
ร้อยละ 50-59.99=1   คะแนน       น้อยกว่าร้อยละ 50=0  คะแนน   </t>
    </r>
  </si>
  <si>
    <r>
      <t xml:space="preserve">1) อัตราการใช้ยาปฏิชีวนะ ในกลุ่มโรค URI ในโรงพยาบาล ผ่านตามเกณฑ์
</t>
    </r>
    <r>
      <rPr>
        <sz val="16"/>
        <color rgb="FFFF0000"/>
        <rFont val="TH SarabunPSK"/>
        <charset val="222"/>
      </rPr>
      <t xml:space="preserve">    ผ่านตามเกณฑ์  =  1  คะแนน                        ไม่ผ่านตามเกณฑ์   =  0  คะแนน</t>
    </r>
  </si>
  <si>
    <r>
      <t xml:space="preserve">2)  อัตราการใช้ยาปฏิชีวนะ ในกลุ่มโรค AD ในโรงพยาบาล ผ่านตามเกณฑ์
   </t>
    </r>
    <r>
      <rPr>
        <sz val="16"/>
        <color rgb="FFFF0000"/>
        <rFont val="TH SarabunPSK"/>
        <charset val="222"/>
      </rPr>
      <t>ผ่านตามเกณฑ์  =  1  คะแนน                        ไม่ผ่านตามเกณฑ์   =  0  คะแนน</t>
    </r>
  </si>
  <si>
    <r>
      <t xml:space="preserve">3) อัตราการใช้ยาปฏิชีวนะ ในแผลสด อุบัติเหตุ ในโรงพยาบาล ผ่านตามเกณฑ์
</t>
    </r>
    <r>
      <rPr>
        <sz val="16"/>
        <color rgb="FFFF0000"/>
        <rFont val="TH SarabunPSK"/>
        <charset val="222"/>
      </rPr>
      <t xml:space="preserve">    ผ่านตามเกณฑ์  =  1  คะแนน                        ไม่ผ่านตามเกณฑ์   =  0  คะแนน</t>
    </r>
  </si>
  <si>
    <r>
      <t xml:space="preserve">4) อัตราการใช้ยาปฏิชีวนะ ในสตรีคลอดปกติ ในโรงพยาบาล ผ่านตามเกณฑ์
</t>
    </r>
    <r>
      <rPr>
        <sz val="16"/>
        <color rgb="FFFF0000"/>
        <rFont val="TH SarabunPSK"/>
        <charset val="222"/>
      </rPr>
      <t xml:space="preserve">   ผ่านตามเกณฑ์  =  1  คะแนน                        ไม่ผ่านตามเกณฑ์   =  0  คะแนน</t>
    </r>
  </si>
  <si>
    <r>
      <t xml:space="preserve">5) การใช้ยา NSAIDs ผู้ป่วยไตระดับ3 ขึ้นไป ผ่านตามเกณฑ์
    </t>
    </r>
    <r>
      <rPr>
        <sz val="16"/>
        <color rgb="FFFF0000"/>
        <rFont val="TH SarabunPSK"/>
        <charset val="222"/>
      </rPr>
      <t xml:space="preserve"> ผ่านตามเกณฑ์  =  1  คะแนน                        ไม่ผ่านตามเกณฑ์   =  0  คะแนน</t>
    </r>
  </si>
  <si>
    <r>
      <t xml:space="preserve">6) การใช้ยา Glibenclamide ในผู้สูงอายุหรือไตบกพร่อง
</t>
    </r>
    <r>
      <rPr>
        <sz val="16"/>
        <color rgb="FFFF0000"/>
        <rFont val="TH SarabunPSK"/>
        <charset val="222"/>
      </rPr>
      <t xml:space="preserve">    ผ่านตามเกณฑ์  =  1  คะแนน                        ไม่ผ่านตามเกณฑ์   =  0  คะแนน</t>
    </r>
  </si>
  <si>
    <r>
      <t xml:space="preserve">7) การไม่ใช้ยาที่ห้ามใช้ในสตรีมีครรภ์ ได้แก่ warfarin, statins เป็นต้น
</t>
    </r>
    <r>
      <rPr>
        <sz val="16"/>
        <color rgb="FFFF0000"/>
        <rFont val="TH SarabunPSK"/>
        <charset val="222"/>
      </rPr>
      <t>ผ่านตามเกณฑ์  =  1  คะแนน                        ไม่ผ่านตามเกณฑ์   =  0  คะแนน</t>
    </r>
  </si>
  <si>
    <r>
      <t xml:space="preserve">8) ร้อยละของจำนวนรพ.สต.ที่มีอัตราการใช้ยาปฏิชีวนะในกลุ่มโรค URI และ AD ผ่านเกณฑ์
</t>
    </r>
    <r>
      <rPr>
        <sz val="16"/>
        <color rgb="FFFF0000"/>
        <rFont val="TH SarabunPSK"/>
        <charset val="222"/>
      </rPr>
      <t>มากกว่าหรือเท่ากับร้อยละ 60  =  1  คะแนน                     ร้อยละ59.9 - 50.0   =  0.7  คะแนน ร้อยละ49.9 - 40.0   =  0.5  คะแนน                              น้อยกว่าร้อยละ 40 = 0</t>
    </r>
  </si>
  <si>
    <r>
      <t xml:space="preserve">4.รพ.สสอ.มีการดำเนินการตามแผนงาน/โครงการพัฒนาองค์กรที่มีความสุข เทียบกับห้วงเวลาที่กำหนด 
(5  คะแนน)
</t>
    </r>
    <r>
      <rPr>
        <sz val="16"/>
        <color rgb="FFFF0000"/>
        <rFont val="TH SarabunPSK"/>
        <charset val="222"/>
      </rPr>
      <t>น้อยกว่าร้อยละ 60  ( 1 คะแนน)
ร้อยละ 60.1 – 70   ( 2 คะแนน)
ร้อยละ 70.1 – 80   ( 3 คะแนน)
ร้อยละ 80.1 – 90   ( 4 คะแนน)
ร้อยละ 90.1-100    ( 5 คะแนน)</t>
    </r>
  </si>
  <si>
    <r>
      <t xml:space="preserve">1.โรงพยาบาล  และ สำนักงานสาธารณสุขอำเภอ มีผลงานวิชาการประเภทวิจัย หรือ R2R  
</t>
    </r>
    <r>
      <rPr>
        <sz val="16"/>
        <color rgb="FFFF0000"/>
        <rFont val="TH SarabunPSK"/>
        <charset val="222"/>
      </rPr>
      <t xml:space="preserve">  1 คะแนน/หน่วยงาน </t>
    </r>
  </si>
  <si>
    <r>
      <t xml:space="preserve">2.ร้อยละของโรงพยาบาลส่งเสริมสุขภาพตำบลที่มีผลงานวิชาการอย่างใดอย่างหนึ่ง ได้แก่ นวัตกรรม หรือ Best Practice  
</t>
    </r>
    <r>
      <rPr>
        <sz val="16"/>
        <color rgb="FFFF0000"/>
        <rFont val="TH SarabunPSK"/>
        <charset val="222"/>
      </rPr>
      <t>น้อยกว่าหรือเท่ากับร้อยละ 10    ได้   1  คะแนน         ร้อยละ 10.01 - 20.00     ได้  2  คะแนน
ร้อยละ 20.01 - 30.00             ได้  3  คะแนน           ร้อยละ 30.01 - 40.00    ได้  4  คะแนน
ร้อยละ 40.01 - 50.00            ได้  5  คะแนน            มากกว่าร้อยละ 50         ได้  6   คะแนน</t>
    </r>
  </si>
  <si>
    <r>
      <t xml:space="preserve">3.ร้อยละของผลงานวิชาการ ประเภท วิจัย หรือ R2R  หรือ นวัตกรรม หรือ Best practice (อย่างใดอย่างหนึ่ง) ของ คปสอ.นั้นๆ ที่ได้มีการนำเสนอและเผยแพร่ผลงานผ่านเวทีวิชาการในระดับต่างๆ 
</t>
    </r>
    <r>
      <rPr>
        <sz val="16"/>
        <color rgb="FFFF0000"/>
        <rFont val="TH SarabunPSK"/>
        <charset val="222"/>
      </rPr>
      <t>ระดับจังหวัด ( 5 คะแนน)
น้อยกว่าหรือเท่ากับร้อยละ 10    ได้  1 คะแนน         ร้อยละ 11 -15               ได้  2 คะแนน
ร้อยละ 16 - 20                       ได้  3 คะแนน          ร้อยละ 21-25                ได้  4 คะแนน 
มากกว่าร้อยละ 25                  ได้  5  คะแนน</t>
    </r>
  </si>
  <si>
    <r>
      <t xml:space="preserve">ระดับเขต หรือภาค หรือ ประเทศ หรือ ลงวารสารวิชาการ ( 5 คะแนน)
</t>
    </r>
    <r>
      <rPr>
        <sz val="16"/>
        <color rgb="FFFF0000"/>
        <rFont val="TH SarabunPSK"/>
        <charset val="222"/>
      </rPr>
      <t>น้อยกว่าหรือเท่ากับร้อยละ 10    ได้ 1 คะแนน          ร้อยละ 11 -15                ได้  2 คะแนน
ร้อยละ 16 - 20                        ได้  3 คะแนน         ร้อยละ 21-25                ได้  4 คะแนน 
มากกว่าร้อยละ 25                    ได้   5 คะแนน</t>
    </r>
    <r>
      <rPr>
        <sz val="16"/>
        <color theme="1"/>
        <rFont val="TH SarabunPSK"/>
        <charset val="222"/>
      </rPr>
      <t xml:space="preserve">
หมายเหตุ : เรื่องที่นำเสนอในระดับจังหวัด และ นำเสนอในระดับเขต ภาค ประเทศ  สามารถซ้ำกันได้</t>
    </r>
  </si>
  <si>
    <r>
      <t xml:space="preserve">4. โรงพยาบาล หรือ สำนักงานสาธารณสุขอำเภอ หรือ โรงพยาบาลส่งเสริมสุขภาพตำบล ในคปสอ.นั้นๆ นำเสนอผลงานวิชาการอย่างใดอย่างหนึ่ง ได้แก่ วิจัย หรือ R2R  หรือ  นวัตกรรม หรือ Best practice แล้วได้รับรางวัลที่ 1 หรือที่ 2 หรือที่ 3 ในระดับจังหวัดขึ้นไป  </t>
    </r>
    <r>
      <rPr>
        <sz val="16"/>
        <color rgb="FFFF0000"/>
        <rFont val="TH SarabunPSK"/>
        <charset val="222"/>
      </rPr>
      <t>(2 คะแนน) (นับเรื่องเดียวที่ได้รางวัลสูงสุด)</t>
    </r>
  </si>
  <si>
    <r>
      <rPr>
        <b/>
        <u/>
        <sz val="16"/>
        <color theme="1"/>
        <rFont val="TH SarabunPSK"/>
        <charset val="222"/>
      </rPr>
      <t xml:space="preserve">หมวด </t>
    </r>
    <r>
      <rPr>
        <b/>
        <sz val="16"/>
        <color theme="1"/>
        <rFont val="TH SarabunPSK"/>
        <charset val="222"/>
      </rPr>
      <t>นโยบาย ยุทธศาสตร์ และตัวชี้วัด</t>
    </r>
  </si>
  <si>
    <r>
      <rPr>
        <b/>
        <u/>
        <sz val="16"/>
        <color theme="1"/>
        <rFont val="TH SarabunPSK"/>
        <charset val="222"/>
      </rPr>
      <t xml:space="preserve">หมวด </t>
    </r>
    <r>
      <rPr>
        <b/>
        <sz val="16"/>
        <color theme="1"/>
        <rFont val="TH SarabunPSK"/>
        <charset val="222"/>
      </rPr>
      <t>To Excellence</t>
    </r>
  </si>
  <si>
    <t>ร้อยละ 52 ขึ้นไป = 1  คะแนน                                                                                     
น้อยกว่าร้อยละ 52 = 0 คะแนน</t>
  </si>
  <si>
    <t>ผู้รับผิดชอบหลัก</t>
  </si>
  <si>
    <t xml:space="preserve"> คะแนนประเมินน้อยกว่าร้อยละ 75     ได้ 1 คะแนน
 ร้อยละ 75.00 - 79.99                    ได้ 2 คะแนน
 ร้อยละ 80.00 - 84.99                    ได้ 3 คะแนน
 ร้อยละ 85.00 - 89.99                    ได้ 4 คะแนน
 ร้อยละ 90 ขึ้นไป                            ได้ 5 คะแนน</t>
  </si>
  <si>
    <t>คุณสวาท พันธ์มาก</t>
  </si>
  <si>
    <t>สมควร(พี่น้อง)</t>
  </si>
  <si>
    <t>ใกล้รุ่ง</t>
  </si>
  <si>
    <t>ดวงใจ/เจริญชัย</t>
  </si>
  <si>
    <t>พี่วรรณ (ไพวรรณ ลำน้อย)</t>
  </si>
  <si>
    <t>พี่อ้อย/น้องมิก สสอ</t>
  </si>
  <si>
    <t>พี่หยอง (เจริญชัย)</t>
  </si>
  <si>
    <t>เคน (นิติกร)</t>
  </si>
  <si>
    <t>ยุ้ย การเงิน</t>
  </si>
  <si>
    <t>องค์กรแพทย์ หมออุดม</t>
  </si>
  <si>
    <t>พิกุล</t>
  </si>
  <si>
    <t>พี่รุ่ง</t>
  </si>
  <si>
    <t>พี่รุ่ง/พิกุล</t>
  </si>
  <si>
    <t>หมอประกิตต์</t>
  </si>
  <si>
    <t>พี่อำนาจ/พี่เอฟ/พี่น้อย</t>
  </si>
  <si>
    <t>พี่เอฟ</t>
  </si>
  <si>
    <t>ภ.อ้อ</t>
  </si>
  <si>
    <t>เอ็ม</t>
  </si>
  <si>
    <t>เกด</t>
  </si>
  <si>
    <t>กลุ่มบัญชี</t>
  </si>
  <si>
    <t>พี่หนู-ปัญญี</t>
  </si>
  <si>
    <t>ขาดชมรมผู้สูงอายุคุณภาพ/คุณภาพชมชน</t>
  </si>
  <si>
    <r>
      <t>กรอก</t>
    </r>
    <r>
      <rPr>
        <sz val="14"/>
        <rFont val="Tahoma"/>
        <family val="2"/>
        <scheme val="minor"/>
      </rPr>
      <t>ร้อยละ</t>
    </r>
    <r>
      <rPr>
        <sz val="14"/>
        <color rgb="FFFF0000"/>
        <rFont val="Tahoma"/>
        <family val="2"/>
        <charset val="222"/>
        <scheme val="minor"/>
      </rPr>
      <t>ในช่องสีเหลืองเพื่อให้สูตรคำนวณ</t>
    </r>
  </si>
  <si>
    <r>
      <t>กรอก</t>
    </r>
    <r>
      <rPr>
        <sz val="14"/>
        <rFont val="Tahoma"/>
        <family val="2"/>
        <scheme val="minor"/>
      </rPr>
      <t>ข้อมูลใ</t>
    </r>
    <r>
      <rPr>
        <sz val="14"/>
        <color rgb="FFFF0000"/>
        <rFont val="Tahoma"/>
        <family val="2"/>
        <charset val="222"/>
        <scheme val="minor"/>
      </rPr>
      <t>นช่องสีเหลืองเพื่อให้สูตรคำนวณ</t>
    </r>
  </si>
  <si>
    <t>รอประสาน สสอ</t>
  </si>
  <si>
    <r>
      <t>กรอก</t>
    </r>
    <r>
      <rPr>
        <sz val="14"/>
        <rFont val="Tahoma"/>
        <family val="2"/>
        <scheme val="minor"/>
      </rPr>
      <t>ข้อมูล</t>
    </r>
    <r>
      <rPr>
        <sz val="14"/>
        <color rgb="FFFF0000"/>
        <rFont val="Tahoma"/>
        <family val="2"/>
        <charset val="222"/>
        <scheme val="minor"/>
      </rPr>
      <t>ในช่องสีเหลืองเพื่อให้สูตรคำนวณ</t>
    </r>
  </si>
  <si>
    <t>ไม่ติ๊ก show eGFR (องค์กรแพทย์)</t>
  </si>
  <si>
    <t>***รอประเมินใหม่</t>
  </si>
  <si>
    <t>***รอผู้รับผิดชอบ /พี่มล /พี่สวาท</t>
  </si>
  <si>
    <t>รพ.สต.</t>
  </si>
  <si>
    <t>องค์การแพทย์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</si>
</sst>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###0;###0"/>
  </numFmts>
  <fonts count="22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22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charset val="222"/>
    </font>
    <font>
      <b/>
      <sz val="16"/>
      <color rgb="FF002060"/>
      <name val="TH SarabunPSK"/>
      <charset val="222"/>
    </font>
    <font>
      <sz val="16"/>
      <color theme="1"/>
      <name val="TH SarabunPSK"/>
      <charset val="222"/>
    </font>
    <font>
      <sz val="14"/>
      <color theme="1"/>
      <name val="TH SarabunPSK"/>
      <charset val="222"/>
    </font>
    <font>
      <sz val="16"/>
      <color rgb="FFFF0000"/>
      <name val="TH SarabunPSK"/>
      <charset val="222"/>
    </font>
    <font>
      <sz val="16"/>
      <name val="TH SarabunPSK"/>
      <charset val="222"/>
    </font>
    <font>
      <b/>
      <sz val="16"/>
      <name val="TH SarabunPSK"/>
      <charset val="222"/>
    </font>
    <font>
      <b/>
      <sz val="16"/>
      <color rgb="FF000000"/>
      <name val="TH SarabunPSK"/>
      <charset val="222"/>
    </font>
    <font>
      <sz val="16"/>
      <color rgb="FF000000"/>
      <name val="TH SarabunPSK"/>
      <charset val="222"/>
    </font>
    <font>
      <u/>
      <sz val="16"/>
      <color theme="10"/>
      <name val="TH SarabunPSK"/>
      <charset val="222"/>
    </font>
    <font>
      <b/>
      <sz val="16"/>
      <color rgb="FFFF0000"/>
      <name val="TH SarabunPSK"/>
      <charset val="222"/>
    </font>
    <font>
      <b/>
      <sz val="18"/>
      <color rgb="FF002060"/>
      <name val="TH SarabunPSK"/>
      <charset val="222"/>
    </font>
    <font>
      <b/>
      <u/>
      <sz val="16"/>
      <color theme="1"/>
      <name val="TH SarabunPSK"/>
      <charset val="222"/>
    </font>
    <font>
      <b/>
      <u/>
      <sz val="16"/>
      <color theme="10"/>
      <name val="TH SarabunPSK"/>
      <charset val="222"/>
    </font>
    <font>
      <sz val="14"/>
      <color theme="1"/>
      <name val="Tahoma"/>
      <family val="2"/>
      <charset val="222"/>
      <scheme val="minor"/>
    </font>
    <font>
      <sz val="14"/>
      <color rgb="FFFF0000"/>
      <name val="Tahoma"/>
      <family val="2"/>
      <charset val="222"/>
      <scheme val="minor"/>
    </font>
    <font>
      <sz val="14"/>
      <name val="Tahoma"/>
      <family val="2"/>
      <scheme val="minor"/>
    </font>
    <font>
      <sz val="14"/>
      <name val="Tahoma"/>
      <family val="2"/>
      <charset val="22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166">
    <xf numFmtId="0" fontId="0" fillId="0" borderId="0" xfId="0"/>
    <xf numFmtId="2" fontId="5" fillId="0" borderId="1" xfId="0" applyNumberFormat="1" applyFont="1" applyBorder="1" applyAlignment="1">
      <alignment horizontal="center" vertical="top"/>
    </xf>
    <xf numFmtId="0" fontId="7" fillId="0" borderId="0" xfId="0" applyFont="1"/>
    <xf numFmtId="0" fontId="4" fillId="0" borderId="0" xfId="0" applyFont="1" applyBorder="1" applyAlignment="1">
      <alignment horizontal="center" vertical="top"/>
    </xf>
    <xf numFmtId="0" fontId="6" fillId="0" borderId="0" xfId="0" applyFont="1" applyBorder="1"/>
    <xf numFmtId="0" fontId="4" fillId="2" borderId="5" xfId="0" applyFont="1" applyFill="1" applyBorder="1" applyAlignment="1">
      <alignment horizontal="center" vertical="top"/>
    </xf>
    <xf numFmtId="2" fontId="4" fillId="2" borderId="5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2" fontId="4" fillId="4" borderId="1" xfId="0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2" fontId="4" fillId="6" borderId="1" xfId="0" applyNumberFormat="1" applyFont="1" applyFill="1" applyBorder="1" applyAlignment="1">
      <alignment horizontal="center" vertical="top" wrapText="1"/>
    </xf>
    <xf numFmtId="2" fontId="6" fillId="6" borderId="1" xfId="0" applyNumberFormat="1" applyFont="1" applyFill="1" applyBorder="1" applyAlignment="1">
      <alignment horizontal="center" vertical="top"/>
    </xf>
    <xf numFmtId="2" fontId="6" fillId="4" borderId="1" xfId="0" applyNumberFormat="1" applyFont="1" applyFill="1" applyBorder="1" applyAlignment="1">
      <alignment horizontal="center" vertical="top" wrapText="1"/>
    </xf>
    <xf numFmtId="2" fontId="6" fillId="7" borderId="1" xfId="0" applyNumberFormat="1" applyFont="1" applyFill="1" applyBorder="1" applyAlignment="1">
      <alignment horizontal="center" vertical="top"/>
    </xf>
    <xf numFmtId="2" fontId="6" fillId="8" borderId="1" xfId="0" applyNumberFormat="1" applyFont="1" applyFill="1" applyBorder="1" applyAlignment="1">
      <alignment horizontal="center" vertical="top" wrapText="1"/>
    </xf>
    <xf numFmtId="2" fontId="6" fillId="8" borderId="1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left" vertical="top" wrapText="1"/>
    </xf>
    <xf numFmtId="2" fontId="9" fillId="6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center" vertical="top"/>
    </xf>
    <xf numFmtId="2" fontId="9" fillId="7" borderId="1" xfId="0" applyNumberFormat="1" applyFont="1" applyFill="1" applyBorder="1" applyAlignment="1">
      <alignment horizontal="center" vertical="top"/>
    </xf>
    <xf numFmtId="2" fontId="9" fillId="8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2" fontId="4" fillId="6" borderId="1" xfId="0" applyNumberFormat="1" applyFont="1" applyFill="1" applyBorder="1" applyAlignment="1">
      <alignment horizontal="center" wrapText="1"/>
    </xf>
    <xf numFmtId="2" fontId="4" fillId="4" borderId="5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6" fillId="9" borderId="0" xfId="0" applyFont="1" applyFill="1" applyAlignment="1">
      <alignment horizontal="center" vertical="top"/>
    </xf>
    <xf numFmtId="2" fontId="6" fillId="4" borderId="5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2" fontId="9" fillId="4" borderId="1" xfId="1" applyNumberFormat="1" applyFont="1" applyFill="1" applyBorder="1" applyAlignment="1">
      <alignment horizontal="center" vertical="top"/>
    </xf>
    <xf numFmtId="2" fontId="9" fillId="4" borderId="3" xfId="1" applyNumberFormat="1" applyFont="1" applyFill="1" applyBorder="1" applyAlignment="1">
      <alignment horizontal="center" vertical="top"/>
    </xf>
    <xf numFmtId="0" fontId="10" fillId="3" borderId="1" xfId="2" applyFont="1" applyFill="1" applyBorder="1" applyAlignment="1">
      <alignment horizontal="left" vertical="top" wrapText="1"/>
    </xf>
    <xf numFmtId="0" fontId="9" fillId="4" borderId="5" xfId="2" applyFont="1" applyFill="1" applyBorder="1" applyAlignment="1">
      <alignment horizontal="left" vertical="top" wrapText="1"/>
    </xf>
    <xf numFmtId="2" fontId="10" fillId="6" borderId="5" xfId="2" applyNumberFormat="1" applyFont="1" applyFill="1" applyBorder="1" applyAlignment="1">
      <alignment horizontal="center" vertical="top" wrapText="1"/>
    </xf>
    <xf numFmtId="0" fontId="10" fillId="4" borderId="1" xfId="2" applyFont="1" applyFill="1" applyBorder="1" applyAlignment="1">
      <alignment horizontal="left" vertical="top" wrapText="1"/>
    </xf>
    <xf numFmtId="2" fontId="10" fillId="4" borderId="5" xfId="2" applyNumberFormat="1" applyFont="1" applyFill="1" applyBorder="1" applyAlignment="1">
      <alignment horizontal="center" vertical="top" wrapText="1"/>
    </xf>
    <xf numFmtId="0" fontId="9" fillId="4" borderId="1" xfId="2" applyFont="1" applyFill="1" applyBorder="1" applyAlignment="1">
      <alignment horizontal="left" vertical="top" wrapText="1"/>
    </xf>
    <xf numFmtId="0" fontId="7" fillId="4" borderId="0" xfId="0" applyFont="1" applyFill="1"/>
    <xf numFmtId="0" fontId="6" fillId="0" borderId="1" xfId="1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2" fontId="9" fillId="4" borderId="5" xfId="2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2" fontId="10" fillId="6" borderId="1" xfId="2" applyNumberFormat="1" applyFont="1" applyFill="1" applyBorder="1" applyAlignment="1">
      <alignment horizontal="center" vertical="top" wrapText="1"/>
    </xf>
    <xf numFmtId="2" fontId="10" fillId="4" borderId="1" xfId="2" applyNumberFormat="1" applyFont="1" applyFill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2" applyNumberFormat="1" applyFont="1" applyFill="1" applyBorder="1" applyAlignment="1">
      <alignment horizontal="center" vertical="top" wrapText="1"/>
    </xf>
    <xf numFmtId="0" fontId="6" fillId="0" borderId="0" xfId="0" applyFont="1"/>
    <xf numFmtId="0" fontId="10" fillId="2" borderId="1" xfId="2" applyFont="1" applyFill="1" applyBorder="1" applyAlignment="1">
      <alignment horizontal="left" vertical="top" wrapText="1"/>
    </xf>
    <xf numFmtId="0" fontId="8" fillId="4" borderId="1" xfId="2" applyFont="1" applyFill="1" applyBorder="1" applyAlignment="1">
      <alignment horizontal="left" vertical="top" wrapText="1"/>
    </xf>
    <xf numFmtId="0" fontId="10" fillId="10" borderId="1" xfId="2" applyFont="1" applyFill="1" applyBorder="1" applyAlignment="1">
      <alignment horizontal="left" vertical="top" wrapText="1"/>
    </xf>
    <xf numFmtId="187" fontId="11" fillId="10" borderId="1" xfId="2" applyNumberFormat="1" applyFont="1" applyFill="1" applyBorder="1" applyAlignment="1">
      <alignment horizontal="left" vertical="top" wrapText="1"/>
    </xf>
    <xf numFmtId="187" fontId="12" fillId="4" borderId="1" xfId="2" applyNumberFormat="1" applyFont="1" applyFill="1" applyBorder="1" applyAlignment="1">
      <alignment horizontal="left" vertical="top" wrapText="1"/>
    </xf>
    <xf numFmtId="2" fontId="11" fillId="6" borderId="1" xfId="2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4" fillId="10" borderId="1" xfId="0" applyFont="1" applyFill="1" applyBorder="1" applyAlignment="1">
      <alignment horizontal="left" vertical="top" wrapText="1"/>
    </xf>
    <xf numFmtId="2" fontId="6" fillId="6" borderId="1" xfId="0" applyNumberFormat="1" applyFont="1" applyFill="1" applyBorder="1" applyAlignment="1">
      <alignment horizontal="center" vertical="top" wrapText="1"/>
    </xf>
    <xf numFmtId="0" fontId="13" fillId="5" borderId="1" xfId="9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4" fillId="5" borderId="3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2" fontId="4" fillId="4" borderId="8" xfId="0" applyNumberFormat="1" applyFont="1" applyFill="1" applyBorder="1" applyAlignment="1">
      <alignment horizontal="center" vertical="top" wrapText="1"/>
    </xf>
    <xf numFmtId="2" fontId="4" fillId="4" borderId="1" xfId="1" applyNumberFormat="1" applyFont="1" applyFill="1" applyBorder="1" applyAlignment="1">
      <alignment horizontal="center" vertical="top"/>
    </xf>
    <xf numFmtId="0" fontId="12" fillId="4" borderId="1" xfId="0" applyFont="1" applyFill="1" applyBorder="1" applyAlignment="1">
      <alignment vertical="center" wrapText="1"/>
    </xf>
    <xf numFmtId="2" fontId="6" fillId="4" borderId="1" xfId="1" applyNumberFormat="1" applyFont="1" applyFill="1" applyBorder="1" applyAlignment="1">
      <alignment horizontal="center" vertical="top"/>
    </xf>
    <xf numFmtId="0" fontId="12" fillId="4" borderId="1" xfId="0" applyFont="1" applyFill="1" applyBorder="1" applyAlignment="1">
      <alignment vertical="top" wrapText="1"/>
    </xf>
    <xf numFmtId="2" fontId="6" fillId="4" borderId="1" xfId="1" applyNumberFormat="1" applyFont="1" applyFill="1" applyBorder="1" applyAlignment="1">
      <alignment horizontal="center" vertical="top" wrapText="1"/>
    </xf>
    <xf numFmtId="2" fontId="4" fillId="4" borderId="1" xfId="1" applyNumberFormat="1" applyFont="1" applyFill="1" applyBorder="1" applyAlignment="1">
      <alignment horizontal="center" vertical="top" wrapText="1"/>
    </xf>
    <xf numFmtId="2" fontId="6" fillId="4" borderId="8" xfId="0" applyNumberFormat="1" applyFont="1" applyFill="1" applyBorder="1" applyAlignment="1">
      <alignment horizontal="center" vertical="top" wrapText="1"/>
    </xf>
    <xf numFmtId="2" fontId="9" fillId="9" borderId="1" xfId="0" applyNumberFormat="1" applyFont="1" applyFill="1" applyBorder="1" applyAlignment="1">
      <alignment horizontal="center" vertical="top"/>
    </xf>
    <xf numFmtId="0" fontId="6" fillId="4" borderId="1" xfId="1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6" fillId="0" borderId="1" xfId="0" applyFont="1" applyBorder="1"/>
    <xf numFmtId="0" fontId="12" fillId="4" borderId="1" xfId="0" applyFont="1" applyFill="1" applyBorder="1" applyAlignment="1">
      <alignment horizontal="left" vertical="center" wrapText="1" indent="1"/>
    </xf>
    <xf numFmtId="2" fontId="6" fillId="4" borderId="1" xfId="0" applyNumberFormat="1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left" vertical="top" wrapText="1" indent="1"/>
    </xf>
    <xf numFmtId="0" fontId="13" fillId="2" borderId="1" xfId="9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2" fontId="12" fillId="4" borderId="1" xfId="0" applyNumberFormat="1" applyFont="1" applyFill="1" applyBorder="1" applyAlignment="1">
      <alignment horizontal="center" vertical="top" wrapText="1"/>
    </xf>
    <xf numFmtId="0" fontId="10" fillId="5" borderId="1" xfId="2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11" borderId="1" xfId="0" applyFont="1" applyFill="1" applyBorder="1" applyAlignment="1">
      <alignment vertical="top" wrapText="1"/>
    </xf>
    <xf numFmtId="0" fontId="6" fillId="4" borderId="1" xfId="0" applyFont="1" applyFill="1" applyBorder="1"/>
    <xf numFmtId="2" fontId="4" fillId="11" borderId="1" xfId="0" applyNumberFormat="1" applyFont="1" applyFill="1" applyBorder="1" applyAlignment="1">
      <alignment horizontal="center" vertical="top"/>
    </xf>
    <xf numFmtId="2" fontId="9" fillId="11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4" fillId="4" borderId="1" xfId="0" applyFont="1" applyFill="1" applyBorder="1" applyAlignment="1">
      <alignment vertical="top" wrapText="1"/>
    </xf>
    <xf numFmtId="0" fontId="6" fillId="4" borderId="3" xfId="0" applyFont="1" applyFill="1" applyBorder="1"/>
    <xf numFmtId="0" fontId="7" fillId="0" borderId="1" xfId="0" applyFont="1" applyBorder="1" applyAlignment="1">
      <alignment vertical="top"/>
    </xf>
    <xf numFmtId="2" fontId="4" fillId="4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vertical="top"/>
    </xf>
    <xf numFmtId="2" fontId="6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top"/>
    </xf>
    <xf numFmtId="2" fontId="6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vertical="top"/>
    </xf>
    <xf numFmtId="2" fontId="8" fillId="10" borderId="1" xfId="0" applyNumberFormat="1" applyFont="1" applyFill="1" applyBorder="1" applyAlignment="1">
      <alignment horizontal="center"/>
    </xf>
    <xf numFmtId="2" fontId="9" fillId="1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2" fontId="6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2" fontId="6" fillId="4" borderId="1" xfId="0" applyNumberFormat="1" applyFont="1" applyFill="1" applyBorder="1" applyAlignment="1">
      <alignment horizontal="center"/>
    </xf>
    <xf numFmtId="2" fontId="7" fillId="4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top"/>
    </xf>
    <xf numFmtId="0" fontId="17" fillId="5" borderId="1" xfId="9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9" fillId="4" borderId="3" xfId="2" applyFont="1" applyFill="1" applyBorder="1" applyAlignment="1">
      <alignment horizontal="left" vertical="top" wrapText="1"/>
    </xf>
    <xf numFmtId="0" fontId="9" fillId="4" borderId="5" xfId="2" applyFont="1" applyFill="1" applyBorder="1" applyAlignment="1">
      <alignment horizontal="left" vertical="top" wrapText="1"/>
    </xf>
    <xf numFmtId="0" fontId="9" fillId="4" borderId="3" xfId="2" applyFont="1" applyFill="1" applyBorder="1" applyAlignment="1">
      <alignment horizontal="center" vertical="top" wrapText="1"/>
    </xf>
    <xf numFmtId="0" fontId="9" fillId="4" borderId="5" xfId="2" applyFont="1" applyFill="1" applyBorder="1" applyAlignment="1">
      <alignment horizontal="center" vertical="top" wrapText="1"/>
    </xf>
    <xf numFmtId="0" fontId="8" fillId="4" borderId="3" xfId="2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right" vertical="center"/>
    </xf>
    <xf numFmtId="0" fontId="15" fillId="4" borderId="2" xfId="0" applyFont="1" applyFill="1" applyBorder="1" applyAlignment="1">
      <alignment horizontal="center" vertical="top"/>
    </xf>
    <xf numFmtId="0" fontId="15" fillId="4" borderId="9" xfId="0" applyFont="1" applyFill="1" applyBorder="1" applyAlignment="1">
      <alignment horizontal="center" vertical="top"/>
    </xf>
    <xf numFmtId="0" fontId="15" fillId="4" borderId="8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4" borderId="0" xfId="0" applyFont="1" applyFill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8" fillId="4" borderId="0" xfId="0" applyFont="1" applyFill="1" applyAlignment="1">
      <alignment vertical="top"/>
    </xf>
    <xf numFmtId="0" fontId="21" fillId="0" borderId="0" xfId="0" applyFont="1" applyAlignment="1">
      <alignment vertical="top"/>
    </xf>
  </cellXfs>
  <cellStyles count="10">
    <cellStyle name="Comma 2" xfId="3"/>
    <cellStyle name="Hyperlink" xfId="9" builtinId="8"/>
    <cellStyle name="Normal 2" xfId="2"/>
    <cellStyle name="Normal 2 2" xfId="1"/>
    <cellStyle name="Normal 2 3" xfId="4"/>
    <cellStyle name="ปกติ" xfId="0" builtinId="0"/>
    <cellStyle name="ปกติ 2" xfId="5"/>
    <cellStyle name="ปกติ 4" xfId="6"/>
    <cellStyle name="ปกติ 5" xfId="7"/>
    <cellStyle name="ปกติ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'แบบประเมินตนเอง คปสอ.ติดดาว'!$D$212</c:f>
              <c:strCache>
                <c:ptCount val="1"/>
                <c:pt idx="0">
                  <c:v>ค่าเป้าหมาย</c:v>
                </c:pt>
              </c:strCache>
            </c:strRef>
          </c:tx>
          <c:marker>
            <c:symbol val="none"/>
          </c:marker>
          <c:cat>
            <c:strRef>
              <c:f>'แบบประเมินตนเอง คปสอ.ติดดาว'!$C$213:$C$218</c:f>
              <c:strCache>
                <c:ptCount val="6"/>
                <c:pt idx="0">
                  <c:v>การดูแลสุขภาพตามกลุ่มวัย</c:v>
                </c:pt>
                <c:pt idx="1">
                  <c:v>การจัดการโรค และภัยสุขภาพ</c:v>
                </c:pt>
                <c:pt idx="2">
                  <c:v>การบริหารจัดการเพื่อสนับสนุน</c:v>
                </c:pt>
                <c:pt idx="3">
                  <c:v>การพัฒนาระบบบริการ</c:v>
                </c:pt>
                <c:pt idx="4">
                  <c:v>ปริมาณผลงานวิชาการ</c:v>
                </c:pt>
                <c:pt idx="5">
                  <c:v>การเผยแพร่ผลงานวิชาการ</c:v>
                </c:pt>
              </c:strCache>
            </c:strRef>
          </c:cat>
          <c:val>
            <c:numRef>
              <c:f>'แบบประเมินตนเอง คปสอ.ติดดาว'!$D$213:$D$218</c:f>
              <c:numCache>
                <c:formatCode>0.00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1-48C0-AA3E-CA88B3F16FBB}"/>
            </c:ext>
          </c:extLst>
        </c:ser>
        <c:ser>
          <c:idx val="1"/>
          <c:order val="1"/>
          <c:tx>
            <c:strRef>
              <c:f>'แบบประเมินตนเอง คปสอ.ติดดาว'!$E$212</c:f>
              <c:strCache>
                <c:ptCount val="1"/>
                <c:pt idx="0">
                  <c:v>ค่าที่ประเมินตนเอง</c:v>
                </c:pt>
              </c:strCache>
            </c:strRef>
          </c:tx>
          <c:marker>
            <c:symbol val="none"/>
          </c:marker>
          <c:cat>
            <c:strRef>
              <c:f>'แบบประเมินตนเอง คปสอ.ติดดาว'!$C$213:$C$218</c:f>
              <c:strCache>
                <c:ptCount val="6"/>
                <c:pt idx="0">
                  <c:v>การดูแลสุขภาพตามกลุ่มวัย</c:v>
                </c:pt>
                <c:pt idx="1">
                  <c:v>การจัดการโรค และภัยสุขภาพ</c:v>
                </c:pt>
                <c:pt idx="2">
                  <c:v>การบริหารจัดการเพื่อสนับสนุน</c:v>
                </c:pt>
                <c:pt idx="3">
                  <c:v>การพัฒนาระบบบริการ</c:v>
                </c:pt>
                <c:pt idx="4">
                  <c:v>ปริมาณผลงานวิชาการ</c:v>
                </c:pt>
                <c:pt idx="5">
                  <c:v>การเผยแพร่ผลงานวิชาการ</c:v>
                </c:pt>
              </c:strCache>
            </c:strRef>
          </c:cat>
          <c:val>
            <c:numRef>
              <c:f>'แบบประเมินตนเอง คปสอ.ติดดาว'!$E$213:$E$218</c:f>
              <c:numCache>
                <c:formatCode>0.00</c:formatCode>
                <c:ptCount val="6"/>
                <c:pt idx="0">
                  <c:v>0.3235294117647059</c:v>
                </c:pt>
                <c:pt idx="1">
                  <c:v>0.2</c:v>
                </c:pt>
                <c:pt idx="2">
                  <c:v>1.1176470588235294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1-48C0-AA3E-CA88B3F16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66976"/>
        <c:axId val="89168512"/>
      </c:radarChart>
      <c:catAx>
        <c:axId val="891669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crossAx val="89166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4512469</xdr:colOff>
      <xdr:row>218</xdr:row>
      <xdr:rowOff>142875</xdr:rowOff>
    </xdr:from>
    <xdr:to>
      <xdr:col>4</xdr:col>
      <xdr:colOff>1339453</xdr:colOff>
      <xdr:row>228</xdr:row>
      <xdr:rowOff>210740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kw.hdc.moph.go.th/hdc/reports/report.php?source=pformated/format1.php&amp;cat_id=46522b5bd1e06d24a5bd81917257a93c&amp;id=e28682b2718e6cc82b8dbb3e00f2e28e" TargetMode="External"/><Relationship Id="rId3" Type="http://schemas.openxmlformats.org/officeDocument/2006/relationships/hyperlink" Target="https://skw.hdc.moph.go.th/hdc/reports/report.php?source=pformated/format1.php&amp;cat_id=b2b59e64c4e6c92d4b1ec16a599d882b&amp;id=71cff4a5f828ddbe688784c2659abfe9" TargetMode="External"/><Relationship Id="rId7" Type="http://schemas.openxmlformats.org/officeDocument/2006/relationships/hyperlink" Target="https://skw.hdc.moph.go.th/hdc/reports/report.php?source=pformated/format1.php&amp;cat_id=1ed90bc32310b503b7ca9b32af425ae5&amp;id=4ea15a97238c68583f6d644e47506339" TargetMode="External"/><Relationship Id="rId2" Type="http://schemas.openxmlformats.org/officeDocument/2006/relationships/hyperlink" Target="https://skw.hdc.moph.go.th/hdc/reports/report.php?source=pformated/format1.php&amp;cat_id=cf7d9da207c0f9a7ee6c4fe3f09f67dd&amp;id=2e3813337b6b5377c2f68affe247d5f9" TargetMode="External"/><Relationship Id="rId1" Type="http://schemas.openxmlformats.org/officeDocument/2006/relationships/hyperlink" Target="https://skw.hdc.moph.go.th/hdc/reports/report.php?source=pformated/format1.php&amp;cat_id=cf7d9da207c0f9a7ee6c4fe3f09f67dd&amp;id=137a726340e4dfde7bbbc5d8aeee3ac3" TargetMode="External"/><Relationship Id="rId6" Type="http://schemas.openxmlformats.org/officeDocument/2006/relationships/hyperlink" Target="https://skw.hdc.moph.go.th/hdc/reports/report.php?source=pformated/format1.php&amp;cat_id=30bc6364fc06a33a7802e16bc596ac3b&amp;id=4bd243de1e007bf9c7aa7cc799a1a01c" TargetMode="External"/><Relationship Id="rId5" Type="http://schemas.openxmlformats.org/officeDocument/2006/relationships/hyperlink" Target="https://skw.hdc.moph.go.th/hdc/reports/report.php?source=pformated/format1.php&amp;cat_id=db30e434e30565c12fbac44958e338d5&amp;id=d36f6c38999d128132513933e36a848a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kw.hdc.moph.go.th/hdc/reports/report.php?source=kpi/kpi_ckd1.php&amp;cat_id=e71a73a77b1474e63b71bccf727009ce&amp;id=d843f25a088253c22344d771113cf409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tabSelected="1" zoomScale="50" zoomScaleNormal="5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2" sqref="G12"/>
    </sheetView>
  </sheetViews>
  <sheetFormatPr defaultRowHeight="25.5"/>
  <cols>
    <col min="1" max="1" width="7.75" style="2" bestFit="1" customWidth="1"/>
    <col min="2" max="2" width="143.375" style="101" customWidth="1"/>
    <col min="3" max="3" width="48" style="47" customWidth="1"/>
    <col min="4" max="4" width="15.75" style="120" bestFit="1" customWidth="1"/>
    <col min="5" max="5" width="46.25" style="121" customWidth="1"/>
    <col min="6" max="6" width="45.625" style="162" bestFit="1" customWidth="1"/>
    <col min="7" max="7" width="26.5" style="160" bestFit="1" customWidth="1"/>
    <col min="8" max="16384" width="9" style="2"/>
  </cols>
  <sheetData>
    <row r="1" spans="1:7" ht="21.75" customHeight="1">
      <c r="A1" s="123" t="s">
        <v>0</v>
      </c>
      <c r="B1" s="123"/>
      <c r="C1" s="123"/>
      <c r="D1" s="123"/>
      <c r="E1" s="1" t="s">
        <v>185</v>
      </c>
    </row>
    <row r="2" spans="1:7" ht="21.75" customHeight="1">
      <c r="A2" s="3"/>
      <c r="B2" s="4"/>
      <c r="C2" s="5" t="s">
        <v>1</v>
      </c>
      <c r="D2" s="6">
        <v>35</v>
      </c>
      <c r="E2" s="7">
        <f>E3*35/61.5</f>
        <v>3.0162601626016259</v>
      </c>
      <c r="G2" s="160" t="s">
        <v>250</v>
      </c>
    </row>
    <row r="3" spans="1:7" ht="21.75" customHeight="1">
      <c r="A3" s="3"/>
      <c r="B3" s="4"/>
      <c r="C3" s="8" t="s">
        <v>2</v>
      </c>
      <c r="D3" s="9">
        <f>D5+D8+D17+D23+D44+D61+D81+D83+D86+D89+D91+D100+D103+D106+D109+D112+D115+D118+D120+D122+D148+D158+D167+D170</f>
        <v>61.5</v>
      </c>
      <c r="E3" s="10">
        <f>E5+E8+E17+E23+E44+E61+E81+E83+E86+E89+E91+E100+E103+E106+E109+E112+E115+E118+E120+E122+E148+E158+E167+E170</f>
        <v>5.3</v>
      </c>
    </row>
    <row r="4" spans="1:7">
      <c r="A4" s="11" t="s">
        <v>3</v>
      </c>
      <c r="B4" s="12" t="s">
        <v>4</v>
      </c>
      <c r="C4" s="13" t="s">
        <v>5</v>
      </c>
      <c r="D4" s="14" t="s">
        <v>6</v>
      </c>
      <c r="E4" s="14" t="s">
        <v>6</v>
      </c>
    </row>
    <row r="5" spans="1:7" ht="51">
      <c r="A5" s="124">
        <v>1</v>
      </c>
      <c r="B5" s="15" t="s">
        <v>7</v>
      </c>
      <c r="C5" s="16"/>
      <c r="D5" s="17">
        <v>2.5</v>
      </c>
      <c r="E5" s="18">
        <f>E6*2.5/5</f>
        <v>0.5</v>
      </c>
      <c r="G5" s="160" t="s">
        <v>252</v>
      </c>
    </row>
    <row r="6" spans="1:7" ht="84.75" customHeight="1">
      <c r="A6" s="125"/>
      <c r="B6" s="127" t="s">
        <v>200</v>
      </c>
      <c r="C6" s="129" t="s">
        <v>193</v>
      </c>
      <c r="D6" s="19">
        <v>5</v>
      </c>
      <c r="E6" s="20">
        <f>IF(E7&gt;=75,5,IF(E7&gt;=70,4,IF(E7&gt;=65,3,IF(E7&gt;=60,2,IF(E7&lt;60,1)))))</f>
        <v>1</v>
      </c>
      <c r="F6" s="159" t="s">
        <v>273</v>
      </c>
    </row>
    <row r="7" spans="1:7" ht="42" customHeight="1">
      <c r="A7" s="126"/>
      <c r="B7" s="128"/>
      <c r="C7" s="130"/>
      <c r="D7" s="21" t="s">
        <v>8</v>
      </c>
      <c r="E7" s="22"/>
      <c r="F7" s="163" t="s">
        <v>274</v>
      </c>
    </row>
    <row r="8" spans="1:7">
      <c r="A8" s="131">
        <v>2</v>
      </c>
      <c r="B8" s="122" t="s">
        <v>9</v>
      </c>
      <c r="C8" s="23"/>
      <c r="D8" s="17">
        <v>2</v>
      </c>
      <c r="E8" s="24">
        <f>E9*2/20</f>
        <v>0.3</v>
      </c>
      <c r="G8" s="160" t="s">
        <v>253</v>
      </c>
    </row>
    <row r="9" spans="1:7">
      <c r="A9" s="132"/>
      <c r="B9" s="25" t="s">
        <v>2</v>
      </c>
      <c r="C9" s="23"/>
      <c r="D9" s="19">
        <v>20</v>
      </c>
      <c r="E9" s="26">
        <f>E10+E12+E14+E16</f>
        <v>3</v>
      </c>
    </row>
    <row r="10" spans="1:7" ht="63" customHeight="1">
      <c r="A10" s="132"/>
      <c r="B10" s="134" t="s">
        <v>201</v>
      </c>
      <c r="C10" s="134" t="s">
        <v>10</v>
      </c>
      <c r="D10" s="19">
        <v>5</v>
      </c>
      <c r="E10" s="27">
        <f>IF(E11&gt;=80,5,IF(E11&gt;=70,4,IF(E11&gt;=60,3,IF(E11&gt;=50,2,IF(E11&lt;50,1)))))</f>
        <v>1</v>
      </c>
    </row>
    <row r="11" spans="1:7" ht="46.5" customHeight="1">
      <c r="A11" s="132"/>
      <c r="B11" s="135"/>
      <c r="C11" s="135"/>
      <c r="D11" s="21" t="s">
        <v>8</v>
      </c>
      <c r="E11" s="28"/>
      <c r="F11" s="163" t="s">
        <v>274</v>
      </c>
    </row>
    <row r="12" spans="1:7" ht="63" customHeight="1">
      <c r="A12" s="132"/>
      <c r="B12" s="134" t="s">
        <v>202</v>
      </c>
      <c r="C12" s="134" t="s">
        <v>10</v>
      </c>
      <c r="D12" s="19">
        <v>5</v>
      </c>
      <c r="E12" s="27">
        <f>IF(E13&gt;=20,5,IF(E13&gt;=16,4,IF(E13&gt;=12,3,IF(E13&gt;=8,2,IF(E13&lt;8,1)))))</f>
        <v>1</v>
      </c>
    </row>
    <row r="13" spans="1:7" ht="38.25" customHeight="1">
      <c r="A13" s="132"/>
      <c r="B13" s="135"/>
      <c r="C13" s="135"/>
      <c r="D13" s="21" t="s">
        <v>8</v>
      </c>
      <c r="E13" s="28"/>
      <c r="F13" s="163" t="s">
        <v>274</v>
      </c>
    </row>
    <row r="14" spans="1:7" ht="66.75" customHeight="1">
      <c r="A14" s="132"/>
      <c r="B14" s="134" t="s">
        <v>203</v>
      </c>
      <c r="C14" s="134" t="s">
        <v>10</v>
      </c>
      <c r="D14" s="19">
        <v>5</v>
      </c>
      <c r="E14" s="27">
        <f>IF(E15&gt;=80,5,IF(E15&gt;=70,4,IF(E15&gt;=60,3,IF(E15&gt;=50,2,IF(E15&lt;50,1)))))</f>
        <v>1</v>
      </c>
    </row>
    <row r="15" spans="1:7" ht="42.75" customHeight="1">
      <c r="A15" s="132"/>
      <c r="B15" s="135"/>
      <c r="C15" s="135"/>
      <c r="D15" s="21" t="s">
        <v>8</v>
      </c>
      <c r="E15" s="28"/>
      <c r="F15" s="163" t="s">
        <v>274</v>
      </c>
    </row>
    <row r="16" spans="1:7" ht="76.5">
      <c r="A16" s="133"/>
      <c r="B16" s="29" t="s">
        <v>204</v>
      </c>
      <c r="C16" s="23"/>
      <c r="D16" s="19">
        <v>5</v>
      </c>
      <c r="E16" s="28"/>
      <c r="F16" s="163" t="s">
        <v>275</v>
      </c>
    </row>
    <row r="17" spans="1:7">
      <c r="A17" s="131">
        <v>3</v>
      </c>
      <c r="B17" s="122" t="s">
        <v>11</v>
      </c>
      <c r="C17" s="23"/>
      <c r="D17" s="17">
        <v>1.5</v>
      </c>
      <c r="E17" s="24">
        <f>E18*1.5/10</f>
        <v>0.3</v>
      </c>
      <c r="G17" s="160" t="s">
        <v>254</v>
      </c>
    </row>
    <row r="18" spans="1:7">
      <c r="A18" s="132"/>
      <c r="B18" s="25" t="s">
        <v>2</v>
      </c>
      <c r="C18" s="23"/>
      <c r="D18" s="19">
        <v>10</v>
      </c>
      <c r="E18" s="26">
        <f>E19+E21</f>
        <v>2</v>
      </c>
    </row>
    <row r="19" spans="1:7" ht="65.25" customHeight="1">
      <c r="A19" s="132"/>
      <c r="B19" s="136" t="s">
        <v>205</v>
      </c>
      <c r="C19" s="129" t="s">
        <v>10</v>
      </c>
      <c r="D19" s="19">
        <v>5</v>
      </c>
      <c r="E19" s="27">
        <f>IF(E20&gt;=80,5,IF(E20&gt;=70,4,IF(E20&gt;=60,3,IF(E20&gt;=50,2,IF(E20&lt;50,1)))))</f>
        <v>1</v>
      </c>
    </row>
    <row r="20" spans="1:7" ht="40.5" customHeight="1">
      <c r="A20" s="132"/>
      <c r="B20" s="137"/>
      <c r="C20" s="130"/>
      <c r="D20" s="21" t="s">
        <v>8</v>
      </c>
      <c r="E20" s="28"/>
      <c r="F20" s="163" t="s">
        <v>274</v>
      </c>
    </row>
    <row r="21" spans="1:7" ht="64.5" customHeight="1">
      <c r="A21" s="132"/>
      <c r="B21" s="136" t="s">
        <v>206</v>
      </c>
      <c r="C21" s="129" t="s">
        <v>10</v>
      </c>
      <c r="D21" s="19">
        <v>5</v>
      </c>
      <c r="E21" s="27">
        <f>IF(E22&gt;=68,5,IF(E22&gt;=66,4,IF(E22&gt;=64,3,IF(E22&gt;=62,2,IF(E22&lt;62,1)))))</f>
        <v>1</v>
      </c>
    </row>
    <row r="22" spans="1:7" ht="35.25" customHeight="1">
      <c r="A22" s="133"/>
      <c r="B22" s="137"/>
      <c r="C22" s="130"/>
      <c r="D22" s="21" t="s">
        <v>8</v>
      </c>
      <c r="E22" s="28"/>
      <c r="F22" s="163" t="s">
        <v>274</v>
      </c>
    </row>
    <row r="23" spans="1:7">
      <c r="A23" s="131">
        <v>4</v>
      </c>
      <c r="B23" s="30" t="s">
        <v>12</v>
      </c>
      <c r="C23" s="31"/>
      <c r="D23" s="32">
        <v>3</v>
      </c>
      <c r="E23" s="24">
        <f>E24*3/5</f>
        <v>0</v>
      </c>
      <c r="G23" s="160" t="s">
        <v>255</v>
      </c>
    </row>
    <row r="24" spans="1:7" ht="84.75" customHeight="1">
      <c r="A24" s="132"/>
      <c r="B24" s="127" t="s">
        <v>207</v>
      </c>
      <c r="C24" s="127" t="s">
        <v>13</v>
      </c>
      <c r="D24" s="33">
        <v>5</v>
      </c>
      <c r="E24" s="27">
        <f>IF(E25&gt;=80,5,IF(E25&gt;=70,4,IF(E25&gt;=60,3,IF(E25&gt;=50,2,IF(E25&gt;=40,1,IF(E25&lt;40,0))))))</f>
        <v>0</v>
      </c>
      <c r="F24" s="162" t="s">
        <v>276</v>
      </c>
    </row>
    <row r="25" spans="1:7" ht="44.25" customHeight="1">
      <c r="A25" s="132"/>
      <c r="B25" s="128"/>
      <c r="C25" s="128"/>
      <c r="D25" s="21" t="s">
        <v>8</v>
      </c>
      <c r="E25" s="28"/>
      <c r="F25" s="163" t="s">
        <v>274</v>
      </c>
    </row>
    <row r="26" spans="1:7">
      <c r="A26" s="132"/>
      <c r="B26" s="34" t="s">
        <v>14</v>
      </c>
      <c r="C26" s="35"/>
      <c r="D26" s="33">
        <v>100</v>
      </c>
      <c r="E26" s="36"/>
    </row>
    <row r="27" spans="1:7">
      <c r="A27" s="132"/>
      <c r="B27" s="34" t="s">
        <v>15</v>
      </c>
      <c r="C27" s="138" t="s">
        <v>16</v>
      </c>
      <c r="D27" s="37"/>
      <c r="E27" s="36"/>
    </row>
    <row r="28" spans="1:7">
      <c r="A28" s="132"/>
      <c r="B28" s="38" t="s">
        <v>17</v>
      </c>
      <c r="C28" s="139"/>
      <c r="D28" s="39">
        <v>2</v>
      </c>
      <c r="E28" s="36"/>
    </row>
    <row r="29" spans="1:7">
      <c r="A29" s="132"/>
      <c r="B29" s="38" t="s">
        <v>18</v>
      </c>
      <c r="C29" s="140"/>
      <c r="D29" s="39">
        <v>8</v>
      </c>
      <c r="E29" s="36"/>
    </row>
    <row r="30" spans="1:7">
      <c r="A30" s="132"/>
      <c r="B30" s="34" t="s">
        <v>19</v>
      </c>
      <c r="C30" s="138" t="s">
        <v>16</v>
      </c>
      <c r="D30" s="39"/>
      <c r="E30" s="36"/>
    </row>
    <row r="31" spans="1:7">
      <c r="A31" s="132"/>
      <c r="B31" s="38" t="s">
        <v>20</v>
      </c>
      <c r="C31" s="139"/>
      <c r="D31" s="39">
        <v>10</v>
      </c>
      <c r="E31" s="36"/>
    </row>
    <row r="32" spans="1:7">
      <c r="A32" s="132"/>
      <c r="B32" s="38" t="s">
        <v>21</v>
      </c>
      <c r="C32" s="139"/>
      <c r="D32" s="39">
        <v>10</v>
      </c>
      <c r="E32" s="36"/>
    </row>
    <row r="33" spans="1:7">
      <c r="A33" s="132"/>
      <c r="B33" s="38" t="s">
        <v>22</v>
      </c>
      <c r="C33" s="140"/>
      <c r="D33" s="40">
        <v>10</v>
      </c>
      <c r="E33" s="36"/>
    </row>
    <row r="34" spans="1:7" ht="51">
      <c r="A34" s="132"/>
      <c r="B34" s="34" t="s">
        <v>23</v>
      </c>
      <c r="C34" s="127" t="s">
        <v>24</v>
      </c>
      <c r="D34" s="39"/>
      <c r="E34" s="36"/>
    </row>
    <row r="35" spans="1:7">
      <c r="A35" s="132"/>
      <c r="B35" s="38" t="s">
        <v>25</v>
      </c>
      <c r="C35" s="141"/>
      <c r="D35" s="39">
        <v>5</v>
      </c>
      <c r="E35" s="36"/>
    </row>
    <row r="36" spans="1:7">
      <c r="A36" s="132"/>
      <c r="B36" s="38" t="s">
        <v>26</v>
      </c>
      <c r="C36" s="128"/>
      <c r="D36" s="39">
        <v>5</v>
      </c>
      <c r="E36" s="36"/>
    </row>
    <row r="37" spans="1:7">
      <c r="A37" s="132"/>
      <c r="B37" s="34" t="s">
        <v>27</v>
      </c>
      <c r="C37" s="127" t="s">
        <v>16</v>
      </c>
      <c r="D37" s="39"/>
      <c r="E37" s="36"/>
    </row>
    <row r="38" spans="1:7">
      <c r="A38" s="132"/>
      <c r="B38" s="38" t="s">
        <v>28</v>
      </c>
      <c r="C38" s="141"/>
      <c r="D38" s="39">
        <v>10</v>
      </c>
      <c r="E38" s="36"/>
    </row>
    <row r="39" spans="1:7">
      <c r="A39" s="132"/>
      <c r="B39" s="38" t="s">
        <v>29</v>
      </c>
      <c r="C39" s="141"/>
      <c r="D39" s="39">
        <v>10</v>
      </c>
      <c r="E39" s="36"/>
    </row>
    <row r="40" spans="1:7" ht="26.25" customHeight="1">
      <c r="A40" s="132"/>
      <c r="B40" s="38" t="s">
        <v>30</v>
      </c>
      <c r="C40" s="128"/>
      <c r="D40" s="39">
        <v>10</v>
      </c>
      <c r="E40" s="36"/>
    </row>
    <row r="41" spans="1:7">
      <c r="A41" s="132"/>
      <c r="B41" s="34" t="s">
        <v>31</v>
      </c>
      <c r="C41" s="127" t="s">
        <v>16</v>
      </c>
      <c r="D41" s="39"/>
      <c r="E41" s="36"/>
    </row>
    <row r="42" spans="1:7">
      <c r="A42" s="132"/>
      <c r="B42" s="38" t="s">
        <v>32</v>
      </c>
      <c r="C42" s="141"/>
      <c r="D42" s="39">
        <v>10</v>
      </c>
      <c r="E42" s="36"/>
    </row>
    <row r="43" spans="1:7">
      <c r="A43" s="133"/>
      <c r="B43" s="38" t="s">
        <v>33</v>
      </c>
      <c r="C43" s="128"/>
      <c r="D43" s="39">
        <v>10</v>
      </c>
      <c r="E43" s="36"/>
    </row>
    <row r="44" spans="1:7">
      <c r="A44" s="131">
        <v>5</v>
      </c>
      <c r="B44" s="41" t="s">
        <v>34</v>
      </c>
      <c r="C44" s="42"/>
      <c r="D44" s="43">
        <v>4</v>
      </c>
      <c r="E44" s="24">
        <f>E45*4/5</f>
        <v>0.4</v>
      </c>
      <c r="G44" s="160" t="s">
        <v>256</v>
      </c>
    </row>
    <row r="45" spans="1:7">
      <c r="A45" s="132"/>
      <c r="B45" s="44" t="s">
        <v>2</v>
      </c>
      <c r="C45" s="42"/>
      <c r="D45" s="45">
        <v>5</v>
      </c>
      <c r="E45" s="26">
        <f>E46+E47+E48+E49+E50+E51+E52+E53+E54+E55+E57+E59+E60</f>
        <v>0.5</v>
      </c>
    </row>
    <row r="46" spans="1:7" s="47" customFormat="1">
      <c r="A46" s="132"/>
      <c r="B46" s="46" t="s">
        <v>35</v>
      </c>
      <c r="C46" s="38" t="s">
        <v>36</v>
      </c>
      <c r="D46" s="39">
        <v>0.5</v>
      </c>
      <c r="E46" s="28"/>
      <c r="F46" s="163" t="s">
        <v>277</v>
      </c>
      <c r="G46" s="161"/>
    </row>
    <row r="47" spans="1:7" s="47" customFormat="1">
      <c r="A47" s="132"/>
      <c r="B47" s="46" t="s">
        <v>37</v>
      </c>
      <c r="C47" s="48" t="s">
        <v>38</v>
      </c>
      <c r="D47" s="39">
        <v>0.5</v>
      </c>
      <c r="E47" s="28"/>
      <c r="F47" s="163" t="s">
        <v>277</v>
      </c>
      <c r="G47" s="161"/>
    </row>
    <row r="48" spans="1:7" s="47" customFormat="1" ht="43.5" customHeight="1">
      <c r="A48" s="132"/>
      <c r="B48" s="46" t="s">
        <v>39</v>
      </c>
      <c r="C48" s="49"/>
      <c r="D48" s="39">
        <v>0.4</v>
      </c>
      <c r="E48" s="28"/>
      <c r="F48" s="163" t="s">
        <v>277</v>
      </c>
      <c r="G48" s="161"/>
    </row>
    <row r="49" spans="1:7" s="47" customFormat="1">
      <c r="A49" s="132"/>
      <c r="B49" s="46" t="s">
        <v>40</v>
      </c>
      <c r="C49" s="48" t="s">
        <v>41</v>
      </c>
      <c r="D49" s="39">
        <v>0.4</v>
      </c>
      <c r="E49" s="28"/>
      <c r="F49" s="163" t="s">
        <v>277</v>
      </c>
      <c r="G49" s="161"/>
    </row>
    <row r="50" spans="1:7" s="47" customFormat="1" ht="51">
      <c r="A50" s="132"/>
      <c r="B50" s="46" t="s">
        <v>42</v>
      </c>
      <c r="C50" s="48" t="s">
        <v>43</v>
      </c>
      <c r="D50" s="39">
        <v>0.2</v>
      </c>
      <c r="E50" s="28"/>
      <c r="F50" s="163" t="s">
        <v>277</v>
      </c>
      <c r="G50" s="161"/>
    </row>
    <row r="51" spans="1:7" s="47" customFormat="1">
      <c r="A51" s="132"/>
      <c r="B51" s="46" t="s">
        <v>44</v>
      </c>
      <c r="C51" s="38" t="s">
        <v>45</v>
      </c>
      <c r="D51" s="39">
        <v>0.25</v>
      </c>
      <c r="E51" s="28"/>
      <c r="F51" s="163" t="s">
        <v>277</v>
      </c>
      <c r="G51" s="161"/>
    </row>
    <row r="52" spans="1:7" s="47" customFormat="1">
      <c r="A52" s="132"/>
      <c r="B52" s="46" t="s">
        <v>46</v>
      </c>
      <c r="C52" s="42"/>
      <c r="D52" s="39">
        <v>0.25</v>
      </c>
      <c r="E52" s="28"/>
      <c r="F52" s="163" t="s">
        <v>277</v>
      </c>
      <c r="G52" s="161"/>
    </row>
    <row r="53" spans="1:7" s="47" customFormat="1">
      <c r="A53" s="132"/>
      <c r="B53" s="46" t="s">
        <v>47</v>
      </c>
      <c r="C53" s="42"/>
      <c r="D53" s="39">
        <v>0.25</v>
      </c>
      <c r="E53" s="28"/>
      <c r="F53" s="163" t="s">
        <v>277</v>
      </c>
      <c r="G53" s="161"/>
    </row>
    <row r="54" spans="1:7" s="47" customFormat="1">
      <c r="A54" s="132"/>
      <c r="B54" s="46" t="s">
        <v>48</v>
      </c>
      <c r="C54" s="42"/>
      <c r="D54" s="39">
        <v>0.25</v>
      </c>
      <c r="E54" s="28"/>
      <c r="F54" s="163" t="s">
        <v>277</v>
      </c>
      <c r="G54" s="161"/>
    </row>
    <row r="55" spans="1:7" s="47" customFormat="1" ht="64.5" customHeight="1">
      <c r="A55" s="132"/>
      <c r="B55" s="142" t="s">
        <v>208</v>
      </c>
      <c r="C55" s="144"/>
      <c r="D55" s="50">
        <v>0.75</v>
      </c>
      <c r="E55" s="27">
        <f>IF(E56&gt;=85,0.75,IF(E56&gt;=84,0.6,IF(E56&gt;=83,0.45,IF(E56&gt;=82,0.3,IF(E56&lt;82,0.25)))))</f>
        <v>0.25</v>
      </c>
      <c r="F55" s="164"/>
      <c r="G55" s="161"/>
    </row>
    <row r="56" spans="1:7" s="47" customFormat="1" ht="42" customHeight="1">
      <c r="A56" s="132"/>
      <c r="B56" s="143"/>
      <c r="C56" s="145"/>
      <c r="D56" s="21" t="s">
        <v>8</v>
      </c>
      <c r="E56" s="28"/>
      <c r="F56" s="163" t="s">
        <v>274</v>
      </c>
      <c r="G56" s="161"/>
    </row>
    <row r="57" spans="1:7" s="47" customFormat="1" ht="64.5" customHeight="1">
      <c r="A57" s="132"/>
      <c r="B57" s="142" t="s">
        <v>209</v>
      </c>
      <c r="C57" s="144"/>
      <c r="D57" s="50">
        <v>0.25</v>
      </c>
      <c r="E57" s="27">
        <f>IF(E58&gt;=6.51,0.05,IF(E58&gt;=6.01,0.1,IF(E58&gt;=5.51,0.15,IF(E58&gt;=5.01,0.2,IF(E58&lt;5.01,0.25)))))</f>
        <v>0.25</v>
      </c>
      <c r="F57" s="164"/>
      <c r="G57" s="161"/>
    </row>
    <row r="58" spans="1:7" s="47" customFormat="1" ht="36.75" customHeight="1">
      <c r="A58" s="132"/>
      <c r="B58" s="143"/>
      <c r="C58" s="145"/>
      <c r="D58" s="21" t="s">
        <v>8</v>
      </c>
      <c r="E58" s="28"/>
      <c r="F58" s="163" t="s">
        <v>274</v>
      </c>
      <c r="G58" s="161"/>
    </row>
    <row r="59" spans="1:7" s="47" customFormat="1">
      <c r="A59" s="132"/>
      <c r="B59" s="46" t="s">
        <v>49</v>
      </c>
      <c r="C59" s="51" t="s">
        <v>50</v>
      </c>
      <c r="D59" s="50">
        <v>0.5</v>
      </c>
      <c r="E59" s="28"/>
      <c r="F59" s="163" t="s">
        <v>277</v>
      </c>
      <c r="G59" s="161"/>
    </row>
    <row r="60" spans="1:7" s="47" customFormat="1">
      <c r="A60" s="133"/>
      <c r="B60" s="46" t="s">
        <v>51</v>
      </c>
      <c r="C60" s="42"/>
      <c r="D60" s="50">
        <v>0.5</v>
      </c>
      <c r="E60" s="28"/>
      <c r="F60" s="163" t="s">
        <v>277</v>
      </c>
      <c r="G60" s="161"/>
    </row>
    <row r="61" spans="1:7">
      <c r="A61" s="131">
        <v>6</v>
      </c>
      <c r="B61" s="41" t="s">
        <v>52</v>
      </c>
      <c r="C61" s="46"/>
      <c r="D61" s="52">
        <v>3</v>
      </c>
      <c r="E61" s="24">
        <f>E62*3/100</f>
        <v>0</v>
      </c>
      <c r="G61" s="160" t="s">
        <v>257</v>
      </c>
    </row>
    <row r="62" spans="1:7">
      <c r="A62" s="132"/>
      <c r="B62" s="44" t="s">
        <v>2</v>
      </c>
      <c r="C62" s="46"/>
      <c r="D62" s="53">
        <v>100</v>
      </c>
      <c r="E62" s="26">
        <f>E63+E66+E70+E74+E78</f>
        <v>0</v>
      </c>
    </row>
    <row r="63" spans="1:7" s="47" customFormat="1">
      <c r="A63" s="132"/>
      <c r="B63" s="44" t="s">
        <v>53</v>
      </c>
      <c r="C63" s="46"/>
      <c r="D63" s="53">
        <v>10</v>
      </c>
      <c r="E63" s="54">
        <f>E64+E65</f>
        <v>0</v>
      </c>
      <c r="F63" s="164"/>
      <c r="G63" s="161"/>
    </row>
    <row r="64" spans="1:7" s="47" customFormat="1" ht="51">
      <c r="A64" s="132"/>
      <c r="B64" s="46" t="s">
        <v>54</v>
      </c>
      <c r="C64" s="46" t="s">
        <v>55</v>
      </c>
      <c r="D64" s="55">
        <v>5</v>
      </c>
      <c r="E64" s="28"/>
      <c r="F64" s="163" t="s">
        <v>277</v>
      </c>
      <c r="G64" s="161"/>
    </row>
    <row r="65" spans="1:7" s="47" customFormat="1" ht="51">
      <c r="A65" s="132"/>
      <c r="B65" s="46" t="s">
        <v>56</v>
      </c>
      <c r="C65" s="46" t="s">
        <v>57</v>
      </c>
      <c r="D65" s="55">
        <v>5</v>
      </c>
      <c r="E65" s="28"/>
      <c r="F65" s="163" t="s">
        <v>277</v>
      </c>
      <c r="G65" s="161"/>
    </row>
    <row r="66" spans="1:7" s="47" customFormat="1" ht="22.5" customHeight="1">
      <c r="A66" s="132"/>
      <c r="B66" s="44" t="s">
        <v>58</v>
      </c>
      <c r="C66" s="46"/>
      <c r="D66" s="53">
        <v>15</v>
      </c>
      <c r="E66" s="54">
        <f>E67+E68+E69</f>
        <v>0</v>
      </c>
      <c r="F66" s="164"/>
      <c r="G66" s="161"/>
    </row>
    <row r="67" spans="1:7" s="47" customFormat="1" ht="28.5" customHeight="1">
      <c r="A67" s="132"/>
      <c r="B67" s="46" t="s">
        <v>59</v>
      </c>
      <c r="C67" s="46" t="s">
        <v>60</v>
      </c>
      <c r="D67" s="55">
        <v>5</v>
      </c>
      <c r="E67" s="28"/>
      <c r="F67" s="163" t="s">
        <v>277</v>
      </c>
      <c r="G67" s="161"/>
    </row>
    <row r="68" spans="1:7" s="47" customFormat="1" ht="48.75" customHeight="1">
      <c r="A68" s="132"/>
      <c r="B68" s="46" t="s">
        <v>61</v>
      </c>
      <c r="C68" s="46" t="s">
        <v>62</v>
      </c>
      <c r="D68" s="55">
        <v>5</v>
      </c>
      <c r="E68" s="28"/>
      <c r="F68" s="163" t="s">
        <v>277</v>
      </c>
      <c r="G68" s="161"/>
    </row>
    <row r="69" spans="1:7" s="47" customFormat="1">
      <c r="A69" s="132"/>
      <c r="B69" s="46" t="s">
        <v>63</v>
      </c>
      <c r="C69" s="46" t="s">
        <v>64</v>
      </c>
      <c r="D69" s="55">
        <v>5</v>
      </c>
      <c r="E69" s="28"/>
      <c r="F69" s="163" t="s">
        <v>277</v>
      </c>
      <c r="G69" s="161"/>
    </row>
    <row r="70" spans="1:7" s="47" customFormat="1">
      <c r="A70" s="132"/>
      <c r="B70" s="44" t="s">
        <v>65</v>
      </c>
      <c r="C70" s="46"/>
      <c r="D70" s="53">
        <v>20</v>
      </c>
      <c r="E70" s="54">
        <f>E71+E72+E73</f>
        <v>0</v>
      </c>
      <c r="F70" s="164"/>
      <c r="G70" s="161"/>
    </row>
    <row r="71" spans="1:7" s="47" customFormat="1">
      <c r="A71" s="132"/>
      <c r="B71" s="46" t="s">
        <v>66</v>
      </c>
      <c r="C71" s="46" t="s">
        <v>67</v>
      </c>
      <c r="D71" s="55">
        <v>5</v>
      </c>
      <c r="E71" s="28"/>
      <c r="F71" s="163" t="s">
        <v>277</v>
      </c>
      <c r="G71" s="161"/>
    </row>
    <row r="72" spans="1:7" s="47" customFormat="1" ht="98.25" customHeight="1">
      <c r="A72" s="132"/>
      <c r="B72" s="46" t="s">
        <v>68</v>
      </c>
      <c r="C72" s="46" t="s">
        <v>69</v>
      </c>
      <c r="D72" s="55">
        <v>10</v>
      </c>
      <c r="E72" s="28"/>
      <c r="F72" s="163" t="s">
        <v>277</v>
      </c>
      <c r="G72" s="161"/>
    </row>
    <row r="73" spans="1:7" s="47" customFormat="1">
      <c r="A73" s="132"/>
      <c r="B73" s="46" t="s">
        <v>70</v>
      </c>
      <c r="C73" s="46" t="s">
        <v>71</v>
      </c>
      <c r="D73" s="55">
        <v>5</v>
      </c>
      <c r="E73" s="28"/>
      <c r="F73" s="163" t="s">
        <v>277</v>
      </c>
      <c r="G73" s="161"/>
    </row>
    <row r="74" spans="1:7" s="47" customFormat="1">
      <c r="A74" s="132"/>
      <c r="B74" s="44" t="s">
        <v>72</v>
      </c>
      <c r="C74" s="46"/>
      <c r="D74" s="53">
        <v>40</v>
      </c>
      <c r="E74" s="54">
        <f>E75+E76+E77</f>
        <v>0</v>
      </c>
      <c r="F74" s="164"/>
      <c r="G74" s="161"/>
    </row>
    <row r="75" spans="1:7" s="47" customFormat="1">
      <c r="A75" s="132"/>
      <c r="B75" s="46" t="s">
        <v>73</v>
      </c>
      <c r="C75" s="46" t="s">
        <v>74</v>
      </c>
      <c r="D75" s="55">
        <v>10</v>
      </c>
      <c r="E75" s="28"/>
      <c r="F75" s="163" t="s">
        <v>277</v>
      </c>
      <c r="G75" s="161"/>
    </row>
    <row r="76" spans="1:7" s="47" customFormat="1" ht="51">
      <c r="A76" s="132"/>
      <c r="B76" s="46" t="s">
        <v>75</v>
      </c>
      <c r="C76" s="46" t="s">
        <v>76</v>
      </c>
      <c r="D76" s="55">
        <v>10</v>
      </c>
      <c r="E76" s="28"/>
      <c r="F76" s="163" t="s">
        <v>277</v>
      </c>
      <c r="G76" s="161"/>
    </row>
    <row r="77" spans="1:7" s="47" customFormat="1" ht="68.25" customHeight="1">
      <c r="A77" s="132"/>
      <c r="B77" s="46" t="s">
        <v>77</v>
      </c>
      <c r="C77" s="46" t="s">
        <v>78</v>
      </c>
      <c r="D77" s="55">
        <v>20</v>
      </c>
      <c r="E77" s="28"/>
      <c r="F77" s="163" t="s">
        <v>277</v>
      </c>
      <c r="G77" s="161"/>
    </row>
    <row r="78" spans="1:7" s="47" customFormat="1" ht="26.25" customHeight="1">
      <c r="A78" s="132"/>
      <c r="B78" s="46" t="s">
        <v>210</v>
      </c>
      <c r="C78" s="46"/>
      <c r="D78" s="53">
        <v>15</v>
      </c>
      <c r="E78" s="54">
        <f>E79+E80</f>
        <v>0</v>
      </c>
      <c r="F78" s="164"/>
      <c r="G78" s="161"/>
    </row>
    <row r="79" spans="1:7" s="47" customFormat="1">
      <c r="A79" s="132"/>
      <c r="B79" s="56" t="s">
        <v>79</v>
      </c>
      <c r="C79" s="46" t="s">
        <v>80</v>
      </c>
      <c r="D79" s="55">
        <v>10</v>
      </c>
      <c r="E79" s="28"/>
      <c r="F79" s="163" t="s">
        <v>277</v>
      </c>
      <c r="G79" s="161"/>
    </row>
    <row r="80" spans="1:7" s="47" customFormat="1">
      <c r="A80" s="133"/>
      <c r="B80" s="46" t="s">
        <v>81</v>
      </c>
      <c r="C80" s="46"/>
      <c r="D80" s="55">
        <v>5</v>
      </c>
      <c r="E80" s="28"/>
      <c r="F80" s="163" t="s">
        <v>277</v>
      </c>
      <c r="G80" s="161"/>
    </row>
    <row r="81" spans="1:7" ht="24.75" customHeight="1">
      <c r="A81" s="131">
        <v>7</v>
      </c>
      <c r="B81" s="57" t="s">
        <v>82</v>
      </c>
      <c r="C81" s="46"/>
      <c r="D81" s="52">
        <v>2.5</v>
      </c>
      <c r="E81" s="24">
        <f>E82*2.5/3</f>
        <v>0</v>
      </c>
      <c r="G81" s="160" t="s">
        <v>258</v>
      </c>
    </row>
    <row r="82" spans="1:7" ht="76.5">
      <c r="A82" s="133"/>
      <c r="B82" s="58" t="s">
        <v>83</v>
      </c>
      <c r="C82" s="46" t="s">
        <v>198</v>
      </c>
      <c r="D82" s="55">
        <v>3</v>
      </c>
      <c r="E82" s="28"/>
      <c r="F82" s="163" t="s">
        <v>277</v>
      </c>
    </row>
    <row r="83" spans="1:7" ht="46.5" customHeight="1">
      <c r="A83" s="131">
        <v>8</v>
      </c>
      <c r="B83" s="57" t="s">
        <v>84</v>
      </c>
      <c r="C83" s="46"/>
      <c r="D83" s="52">
        <v>2.5</v>
      </c>
      <c r="E83" s="24">
        <f>E84*2.5/2</f>
        <v>0</v>
      </c>
    </row>
    <row r="84" spans="1:7" ht="37.5" customHeight="1">
      <c r="A84" s="132"/>
      <c r="B84" s="146" t="s">
        <v>85</v>
      </c>
      <c r="C84" s="142" t="s">
        <v>86</v>
      </c>
      <c r="D84" s="55">
        <v>2</v>
      </c>
      <c r="E84" s="27">
        <f>IF(E85&gt;=80,2,IF(E85&gt;=60,1,IF(E85&lt;60,0)))</f>
        <v>0</v>
      </c>
    </row>
    <row r="85" spans="1:7" ht="50.25" customHeight="1">
      <c r="A85" s="133"/>
      <c r="B85" s="143"/>
      <c r="C85" s="143"/>
      <c r="D85" s="21" t="s">
        <v>8</v>
      </c>
      <c r="E85" s="28"/>
      <c r="F85" s="163" t="s">
        <v>274</v>
      </c>
    </row>
    <row r="86" spans="1:7">
      <c r="A86" s="131">
        <v>9</v>
      </c>
      <c r="B86" s="59" t="s">
        <v>87</v>
      </c>
      <c r="C86" s="46"/>
      <c r="D86" s="52">
        <v>2.5</v>
      </c>
      <c r="E86" s="24">
        <f>E87*2.5/5</f>
        <v>0.5</v>
      </c>
      <c r="G86" s="160" t="s">
        <v>259</v>
      </c>
    </row>
    <row r="87" spans="1:7" ht="83.25" customHeight="1">
      <c r="A87" s="132"/>
      <c r="B87" s="146" t="s">
        <v>251</v>
      </c>
      <c r="C87" s="142" t="s">
        <v>88</v>
      </c>
      <c r="D87" s="55">
        <v>5</v>
      </c>
      <c r="E87" s="27">
        <f>IF(E88&gt;=90,5,IF(E88&gt;=85,4,IF(E88&gt;=80,3,IF(E88&gt;=75,2,IF(E88&lt;75,1)))))</f>
        <v>1</v>
      </c>
    </row>
    <row r="88" spans="1:7" ht="48" customHeight="1">
      <c r="A88" s="133"/>
      <c r="B88" s="143"/>
      <c r="C88" s="143"/>
      <c r="D88" s="21" t="s">
        <v>8</v>
      </c>
      <c r="E88" s="28"/>
      <c r="F88" s="163" t="s">
        <v>274</v>
      </c>
    </row>
    <row r="89" spans="1:7">
      <c r="A89" s="131">
        <v>10</v>
      </c>
      <c r="B89" s="60" t="s">
        <v>89</v>
      </c>
      <c r="C89" s="61"/>
      <c r="D89" s="62">
        <v>2.5</v>
      </c>
      <c r="E89" s="18">
        <f>E90*2.5/5</f>
        <v>0</v>
      </c>
      <c r="G89" s="160" t="s">
        <v>259</v>
      </c>
    </row>
    <row r="90" spans="1:7" ht="229.5">
      <c r="A90" s="132"/>
      <c r="B90" s="63" t="s">
        <v>211</v>
      </c>
      <c r="C90" s="64" t="s">
        <v>90</v>
      </c>
      <c r="D90" s="65">
        <v>5</v>
      </c>
      <c r="E90" s="22"/>
      <c r="F90" s="163" t="s">
        <v>277</v>
      </c>
    </row>
    <row r="91" spans="1:7">
      <c r="A91" s="131">
        <v>11</v>
      </c>
      <c r="B91" s="59" t="s">
        <v>91</v>
      </c>
      <c r="C91" s="46"/>
      <c r="D91" s="52">
        <v>4</v>
      </c>
      <c r="E91" s="18">
        <f>E92*4/5</f>
        <v>0.8</v>
      </c>
      <c r="G91" s="160" t="s">
        <v>260</v>
      </c>
    </row>
    <row r="92" spans="1:7" ht="161.25" customHeight="1">
      <c r="A92" s="132"/>
      <c r="B92" s="46" t="s">
        <v>212</v>
      </c>
      <c r="C92" s="46" t="s">
        <v>92</v>
      </c>
      <c r="D92" s="55">
        <v>5</v>
      </c>
      <c r="E92" s="20">
        <f>IF(E93&gt;=81,5,IF(E93&gt;=61,4,IF(E93&gt;=41,3,IF(E93&gt;=21,2,IF(E93&lt;21,1)))))</f>
        <v>1</v>
      </c>
    </row>
    <row r="93" spans="1:7" ht="21" customHeight="1">
      <c r="A93" s="132"/>
      <c r="B93" s="44" t="s">
        <v>2</v>
      </c>
      <c r="C93" s="46"/>
      <c r="D93" s="53">
        <v>100</v>
      </c>
      <c r="E93" s="66">
        <f>E94+E95+E96+E97+E98+E99</f>
        <v>0</v>
      </c>
    </row>
    <row r="94" spans="1:7" ht="135" customHeight="1">
      <c r="A94" s="132"/>
      <c r="B94" s="46" t="s">
        <v>213</v>
      </c>
      <c r="C94" s="46" t="s">
        <v>93</v>
      </c>
      <c r="D94" s="55">
        <v>10</v>
      </c>
      <c r="E94" s="22"/>
      <c r="F94" s="163" t="s">
        <v>277</v>
      </c>
    </row>
    <row r="95" spans="1:7" ht="132.75" customHeight="1">
      <c r="A95" s="132"/>
      <c r="B95" s="46" t="s">
        <v>214</v>
      </c>
      <c r="C95" s="46" t="s">
        <v>94</v>
      </c>
      <c r="D95" s="55">
        <v>10</v>
      </c>
      <c r="E95" s="22"/>
      <c r="F95" s="163" t="s">
        <v>277</v>
      </c>
    </row>
    <row r="96" spans="1:7" ht="382.5">
      <c r="A96" s="132"/>
      <c r="B96" s="46" t="s">
        <v>215</v>
      </c>
      <c r="C96" s="46" t="s">
        <v>95</v>
      </c>
      <c r="D96" s="55">
        <v>20</v>
      </c>
      <c r="E96" s="22"/>
      <c r="F96" s="163" t="s">
        <v>277</v>
      </c>
    </row>
    <row r="97" spans="1:7" ht="129.75" customHeight="1">
      <c r="A97" s="132"/>
      <c r="B97" s="46" t="s">
        <v>216</v>
      </c>
      <c r="C97" s="46" t="s">
        <v>96</v>
      </c>
      <c r="D97" s="55">
        <v>10</v>
      </c>
      <c r="E97" s="22"/>
      <c r="F97" s="163" t="s">
        <v>277</v>
      </c>
    </row>
    <row r="98" spans="1:7" ht="127.5">
      <c r="A98" s="132"/>
      <c r="B98" s="46" t="s">
        <v>217</v>
      </c>
      <c r="C98" s="46" t="s">
        <v>97</v>
      </c>
      <c r="D98" s="55">
        <v>10</v>
      </c>
      <c r="E98" s="22"/>
      <c r="F98" s="163" t="s">
        <v>194</v>
      </c>
    </row>
    <row r="99" spans="1:7" ht="126" customHeight="1">
      <c r="A99" s="133"/>
      <c r="B99" s="46" t="s">
        <v>218</v>
      </c>
      <c r="C99" s="46"/>
      <c r="D99" s="55">
        <v>40</v>
      </c>
      <c r="E99" s="22"/>
      <c r="F99" s="163" t="s">
        <v>277</v>
      </c>
    </row>
    <row r="100" spans="1:7">
      <c r="A100" s="131">
        <v>12</v>
      </c>
      <c r="B100" s="67" t="s">
        <v>98</v>
      </c>
      <c r="C100" s="23"/>
      <c r="D100" s="68">
        <v>2.5</v>
      </c>
      <c r="E100" s="24">
        <f>E101*2.5/5</f>
        <v>2.5</v>
      </c>
      <c r="G100" s="160" t="s">
        <v>261</v>
      </c>
    </row>
    <row r="101" spans="1:7" ht="66" customHeight="1">
      <c r="A101" s="132"/>
      <c r="B101" s="127" t="s">
        <v>219</v>
      </c>
      <c r="C101" s="148"/>
      <c r="D101" s="19">
        <v>5</v>
      </c>
      <c r="E101" s="27">
        <f>IF(E102&gt;=30,1,IF(E102&gt;=27,2,IF(E102&gt;=24,3,IF(E102&gt;=20,4,IF(E102&lt;20,5)))))</f>
        <v>5</v>
      </c>
    </row>
    <row r="102" spans="1:7" ht="40.5" customHeight="1">
      <c r="A102" s="133"/>
      <c r="B102" s="128"/>
      <c r="C102" s="149"/>
      <c r="D102" s="21" t="s">
        <v>8</v>
      </c>
      <c r="E102" s="28"/>
      <c r="F102" s="163" t="s">
        <v>274</v>
      </c>
    </row>
    <row r="103" spans="1:7">
      <c r="A103" s="131">
        <v>13</v>
      </c>
      <c r="B103" s="69" t="s">
        <v>99</v>
      </c>
      <c r="C103" s="23"/>
      <c r="D103" s="17">
        <v>2</v>
      </c>
      <c r="E103" s="18">
        <f>E104*2/1</f>
        <v>0</v>
      </c>
      <c r="G103" s="160" t="s">
        <v>262</v>
      </c>
    </row>
    <row r="104" spans="1:7" ht="43.5" customHeight="1">
      <c r="A104" s="132"/>
      <c r="B104" s="147" t="s">
        <v>100</v>
      </c>
      <c r="C104" s="129" t="s">
        <v>10</v>
      </c>
      <c r="D104" s="19">
        <v>1</v>
      </c>
      <c r="E104" s="20">
        <f>IF(E105&gt;=40,1,IF(E105&gt;=35,0.5,IF(E105&lt;35,0)))</f>
        <v>0</v>
      </c>
    </row>
    <row r="105" spans="1:7" ht="27.75" customHeight="1">
      <c r="A105" s="133"/>
      <c r="B105" s="128"/>
      <c r="C105" s="130"/>
      <c r="D105" s="21" t="s">
        <v>8</v>
      </c>
      <c r="E105" s="22"/>
      <c r="F105" s="163" t="s">
        <v>274</v>
      </c>
    </row>
    <row r="106" spans="1:7">
      <c r="A106" s="131">
        <v>14</v>
      </c>
      <c r="B106" s="69" t="s">
        <v>101</v>
      </c>
      <c r="C106" s="23"/>
      <c r="D106" s="17">
        <v>2</v>
      </c>
      <c r="E106" s="18">
        <f>E107*2/1</f>
        <v>0</v>
      </c>
      <c r="G106" s="160" t="s">
        <v>263</v>
      </c>
    </row>
    <row r="107" spans="1:7" ht="44.25" customHeight="1">
      <c r="A107" s="132"/>
      <c r="B107" s="147" t="s">
        <v>102</v>
      </c>
      <c r="C107" s="129" t="s">
        <v>10</v>
      </c>
      <c r="D107" s="19">
        <v>1</v>
      </c>
      <c r="E107" s="20">
        <f>IF(E108&gt;=50,1,IF(E108&gt;=45,0.5,IF(E108&lt;45,0)))</f>
        <v>0</v>
      </c>
    </row>
    <row r="108" spans="1:7" ht="33" customHeight="1">
      <c r="A108" s="133"/>
      <c r="B108" s="128"/>
      <c r="C108" s="130"/>
      <c r="D108" s="21" t="s">
        <v>8</v>
      </c>
      <c r="E108" s="22"/>
      <c r="F108" s="163" t="s">
        <v>274</v>
      </c>
    </row>
    <row r="109" spans="1:7">
      <c r="A109" s="131">
        <v>15</v>
      </c>
      <c r="B109" s="69" t="s">
        <v>103</v>
      </c>
      <c r="C109" s="23"/>
      <c r="D109" s="17">
        <v>1.5</v>
      </c>
      <c r="E109" s="18">
        <f>E110*1.5/1</f>
        <v>0</v>
      </c>
      <c r="G109" s="160" t="s">
        <v>264</v>
      </c>
    </row>
    <row r="110" spans="1:7" ht="42" customHeight="1">
      <c r="A110" s="132"/>
      <c r="B110" s="147" t="s">
        <v>104</v>
      </c>
      <c r="C110" s="129" t="s">
        <v>10</v>
      </c>
      <c r="D110" s="19">
        <v>1</v>
      </c>
      <c r="E110" s="20">
        <f>IF(E111&gt;=85,1,IF(E111&gt;=80,0.5,IF(E111&lt;80,0)))</f>
        <v>0</v>
      </c>
    </row>
    <row r="111" spans="1:7" ht="33" customHeight="1">
      <c r="A111" s="133"/>
      <c r="B111" s="128"/>
      <c r="C111" s="130"/>
      <c r="D111" s="21" t="s">
        <v>8</v>
      </c>
      <c r="E111" s="22"/>
      <c r="F111" s="163" t="s">
        <v>274</v>
      </c>
    </row>
    <row r="112" spans="1:7">
      <c r="A112" s="131">
        <v>16</v>
      </c>
      <c r="B112" s="69" t="s">
        <v>105</v>
      </c>
      <c r="C112" s="23"/>
      <c r="D112" s="17">
        <v>2</v>
      </c>
      <c r="E112" s="18">
        <f>E113*2/1</f>
        <v>0</v>
      </c>
      <c r="G112" s="160" t="s">
        <v>264</v>
      </c>
    </row>
    <row r="113" spans="1:7" ht="44.25" customHeight="1">
      <c r="A113" s="132"/>
      <c r="B113" s="147" t="s">
        <v>106</v>
      </c>
      <c r="C113" s="129" t="s">
        <v>10</v>
      </c>
      <c r="D113" s="19">
        <v>1</v>
      </c>
      <c r="E113" s="20">
        <f>IF(E114&gt;=66,1,IF(E114&gt;=64,0.5,IF(E114&lt;64,0)))</f>
        <v>0</v>
      </c>
      <c r="F113" s="162" t="s">
        <v>278</v>
      </c>
    </row>
    <row r="114" spans="1:7" ht="31.5" customHeight="1">
      <c r="A114" s="133"/>
      <c r="B114" s="128"/>
      <c r="C114" s="130"/>
      <c r="D114" s="21" t="s">
        <v>8</v>
      </c>
      <c r="E114" s="22"/>
      <c r="F114" s="163" t="s">
        <v>274</v>
      </c>
    </row>
    <row r="115" spans="1:7">
      <c r="A115" s="131">
        <v>17</v>
      </c>
      <c r="B115" s="69" t="s">
        <v>107</v>
      </c>
      <c r="C115" s="23"/>
      <c r="D115" s="17">
        <v>1.5</v>
      </c>
      <c r="E115" s="18">
        <f>E116*1.5/1</f>
        <v>0</v>
      </c>
      <c r="G115" s="160" t="s">
        <v>265</v>
      </c>
    </row>
    <row r="116" spans="1:7" ht="21.75" customHeight="1">
      <c r="A116" s="132"/>
      <c r="B116" s="147" t="s">
        <v>249</v>
      </c>
      <c r="C116" s="129" t="s">
        <v>10</v>
      </c>
      <c r="D116" s="19">
        <v>1</v>
      </c>
      <c r="E116" s="20">
        <f>IF(E117&gt;=52,1,IF(E117&lt;52,0))</f>
        <v>0</v>
      </c>
    </row>
    <row r="117" spans="1:7">
      <c r="A117" s="133"/>
      <c r="B117" s="128"/>
      <c r="C117" s="130"/>
      <c r="D117" s="21" t="s">
        <v>8</v>
      </c>
      <c r="E117" s="22"/>
      <c r="F117" s="163" t="s">
        <v>274</v>
      </c>
    </row>
    <row r="118" spans="1:7">
      <c r="A118" s="70">
        <v>18</v>
      </c>
      <c r="B118" s="57" t="s">
        <v>108</v>
      </c>
      <c r="C118" s="46"/>
      <c r="D118" s="52">
        <v>3</v>
      </c>
      <c r="E118" s="24">
        <f>E119*3/5</f>
        <v>0</v>
      </c>
      <c r="G118" s="160" t="s">
        <v>266</v>
      </c>
    </row>
    <row r="119" spans="1:7" ht="153">
      <c r="A119" s="70"/>
      <c r="B119" s="46" t="s">
        <v>220</v>
      </c>
      <c r="C119" s="46" t="s">
        <v>109</v>
      </c>
      <c r="D119" s="55">
        <v>5</v>
      </c>
      <c r="E119" s="28"/>
      <c r="F119" s="163" t="s">
        <v>277</v>
      </c>
    </row>
    <row r="120" spans="1:7">
      <c r="A120" s="71">
        <v>19</v>
      </c>
      <c r="B120" s="57" t="s">
        <v>110</v>
      </c>
      <c r="C120" s="46"/>
      <c r="D120" s="52">
        <v>3.5</v>
      </c>
      <c r="E120" s="24">
        <f>E121*3.5/3</f>
        <v>0</v>
      </c>
      <c r="F120" s="159" t="s">
        <v>279</v>
      </c>
      <c r="G120" s="160" t="s">
        <v>267</v>
      </c>
    </row>
    <row r="121" spans="1:7" ht="178.5">
      <c r="A121" s="71"/>
      <c r="B121" s="46" t="s">
        <v>221</v>
      </c>
      <c r="C121" s="46" t="s">
        <v>111</v>
      </c>
      <c r="D121" s="55">
        <v>3</v>
      </c>
      <c r="E121" s="28"/>
      <c r="F121" s="163" t="s">
        <v>277</v>
      </c>
    </row>
    <row r="122" spans="1:7" ht="51">
      <c r="A122" s="131">
        <v>20</v>
      </c>
      <c r="B122" s="72" t="s">
        <v>112</v>
      </c>
      <c r="C122" s="73"/>
      <c r="D122" s="17">
        <v>2</v>
      </c>
      <c r="E122" s="24">
        <f>E123*2/46</f>
        <v>0</v>
      </c>
      <c r="F122" s="162" t="s">
        <v>280</v>
      </c>
    </row>
    <row r="123" spans="1:7" s="47" customFormat="1">
      <c r="A123" s="132"/>
      <c r="B123" s="74" t="s">
        <v>113</v>
      </c>
      <c r="C123" s="75"/>
      <c r="D123" s="76">
        <v>46</v>
      </c>
      <c r="E123" s="54">
        <f>E124+E128+E132+E137+E138+E139+E142</f>
        <v>0</v>
      </c>
      <c r="F123" s="164"/>
      <c r="G123" s="161"/>
    </row>
    <row r="124" spans="1:7" s="47" customFormat="1">
      <c r="A124" s="132"/>
      <c r="B124" s="74" t="s">
        <v>114</v>
      </c>
      <c r="C124" s="75"/>
      <c r="D124" s="77">
        <v>4</v>
      </c>
      <c r="E124" s="54">
        <f>E125+E126+E127</f>
        <v>0</v>
      </c>
      <c r="F124" s="164"/>
      <c r="G124" s="161"/>
    </row>
    <row r="125" spans="1:7" s="47" customFormat="1">
      <c r="A125" s="132"/>
      <c r="B125" s="78" t="s">
        <v>222</v>
      </c>
      <c r="C125" s="75" t="s">
        <v>115</v>
      </c>
      <c r="D125" s="77">
        <v>1</v>
      </c>
      <c r="E125" s="28"/>
      <c r="F125" s="163" t="s">
        <v>277</v>
      </c>
      <c r="G125" s="161"/>
    </row>
    <row r="126" spans="1:7" s="47" customFormat="1">
      <c r="A126" s="132"/>
      <c r="B126" s="78" t="s">
        <v>223</v>
      </c>
      <c r="C126" s="78" t="s">
        <v>116</v>
      </c>
      <c r="D126" s="79">
        <v>2</v>
      </c>
      <c r="E126" s="28"/>
      <c r="F126" s="163" t="s">
        <v>277</v>
      </c>
      <c r="G126" s="161"/>
    </row>
    <row r="127" spans="1:7" s="47" customFormat="1">
      <c r="A127" s="132"/>
      <c r="B127" s="78" t="s">
        <v>117</v>
      </c>
      <c r="C127" s="75" t="s">
        <v>118</v>
      </c>
      <c r="D127" s="79">
        <v>1</v>
      </c>
      <c r="E127" s="28"/>
      <c r="F127" s="163" t="s">
        <v>277</v>
      </c>
      <c r="G127" s="161"/>
    </row>
    <row r="128" spans="1:7" s="47" customFormat="1">
      <c r="A128" s="132"/>
      <c r="B128" s="74" t="s">
        <v>119</v>
      </c>
      <c r="C128" s="75"/>
      <c r="D128" s="77">
        <v>5</v>
      </c>
      <c r="E128" s="54">
        <f>E129+E130+E131</f>
        <v>0</v>
      </c>
      <c r="F128" s="164"/>
      <c r="G128" s="161"/>
    </row>
    <row r="129" spans="1:7" s="47" customFormat="1" ht="51">
      <c r="A129" s="132"/>
      <c r="B129" s="78" t="s">
        <v>224</v>
      </c>
      <c r="C129" s="78" t="s">
        <v>120</v>
      </c>
      <c r="D129" s="79">
        <v>2</v>
      </c>
      <c r="E129" s="28"/>
      <c r="F129" s="163" t="s">
        <v>277</v>
      </c>
      <c r="G129" s="161"/>
    </row>
    <row r="130" spans="1:7" s="47" customFormat="1" ht="51">
      <c r="A130" s="132"/>
      <c r="B130" s="80" t="s">
        <v>121</v>
      </c>
      <c r="C130" s="78" t="s">
        <v>122</v>
      </c>
      <c r="D130" s="79">
        <v>1</v>
      </c>
      <c r="E130" s="28"/>
      <c r="F130" s="163" t="s">
        <v>277</v>
      </c>
      <c r="G130" s="161"/>
    </row>
    <row r="131" spans="1:7" ht="76.5">
      <c r="A131" s="132"/>
      <c r="B131" s="80" t="s">
        <v>225</v>
      </c>
      <c r="C131" s="80" t="s">
        <v>123</v>
      </c>
      <c r="D131" s="79">
        <v>2</v>
      </c>
      <c r="E131" s="28"/>
      <c r="F131" s="163" t="s">
        <v>277</v>
      </c>
    </row>
    <row r="132" spans="1:7">
      <c r="A132" s="132"/>
      <c r="B132" s="74" t="s">
        <v>124</v>
      </c>
      <c r="C132" s="75"/>
      <c r="D132" s="77">
        <v>8</v>
      </c>
      <c r="E132" s="26">
        <f>E133+E134+E135+E136</f>
        <v>0</v>
      </c>
    </row>
    <row r="133" spans="1:7" ht="51">
      <c r="A133" s="132"/>
      <c r="B133" s="78" t="s">
        <v>226</v>
      </c>
      <c r="C133" s="80" t="s">
        <v>125</v>
      </c>
      <c r="D133" s="77">
        <v>2</v>
      </c>
      <c r="E133" s="28"/>
      <c r="F133" s="163" t="s">
        <v>277</v>
      </c>
    </row>
    <row r="134" spans="1:7" ht="51">
      <c r="A134" s="132"/>
      <c r="B134" s="80" t="s">
        <v>126</v>
      </c>
      <c r="C134" s="80" t="s">
        <v>127</v>
      </c>
      <c r="D134" s="79">
        <v>2</v>
      </c>
      <c r="E134" s="28"/>
      <c r="F134" s="163" t="s">
        <v>277</v>
      </c>
    </row>
    <row r="135" spans="1:7" ht="51">
      <c r="A135" s="132"/>
      <c r="B135" s="78" t="s">
        <v>227</v>
      </c>
      <c r="C135" s="80" t="s">
        <v>128</v>
      </c>
      <c r="D135" s="81">
        <v>2</v>
      </c>
      <c r="E135" s="28"/>
      <c r="F135" s="163" t="s">
        <v>277</v>
      </c>
    </row>
    <row r="136" spans="1:7" ht="76.5">
      <c r="A136" s="132"/>
      <c r="B136" s="78" t="s">
        <v>129</v>
      </c>
      <c r="C136" s="78" t="s">
        <v>130</v>
      </c>
      <c r="D136" s="79">
        <v>2</v>
      </c>
      <c r="E136" s="28"/>
      <c r="F136" s="163" t="s">
        <v>277</v>
      </c>
    </row>
    <row r="137" spans="1:7" ht="51">
      <c r="A137" s="132"/>
      <c r="B137" s="74" t="s">
        <v>228</v>
      </c>
      <c r="C137" s="78" t="s">
        <v>131</v>
      </c>
      <c r="D137" s="77">
        <v>3</v>
      </c>
      <c r="E137" s="28"/>
      <c r="F137" s="163" t="s">
        <v>277</v>
      </c>
    </row>
    <row r="138" spans="1:7">
      <c r="A138" s="132"/>
      <c r="B138" s="74" t="s">
        <v>229</v>
      </c>
      <c r="C138" s="78" t="s">
        <v>132</v>
      </c>
      <c r="D138" s="82">
        <v>2</v>
      </c>
      <c r="E138" s="28"/>
      <c r="F138" s="163" t="s">
        <v>277</v>
      </c>
    </row>
    <row r="139" spans="1:7">
      <c r="A139" s="132"/>
      <c r="B139" s="74" t="s">
        <v>133</v>
      </c>
      <c r="C139" s="78"/>
      <c r="D139" s="79">
        <v>4</v>
      </c>
      <c r="E139" s="26">
        <f>E140+E141</f>
        <v>0</v>
      </c>
    </row>
    <row r="140" spans="1:7">
      <c r="A140" s="132"/>
      <c r="B140" s="78" t="s">
        <v>230</v>
      </c>
      <c r="C140" s="78" t="s">
        <v>128</v>
      </c>
      <c r="D140" s="79">
        <v>2</v>
      </c>
      <c r="E140" s="28"/>
      <c r="F140" s="163" t="s">
        <v>277</v>
      </c>
    </row>
    <row r="141" spans="1:7" ht="25.5" customHeight="1">
      <c r="A141" s="132"/>
      <c r="B141" s="80" t="s">
        <v>231</v>
      </c>
      <c r="C141" s="80" t="s">
        <v>128</v>
      </c>
      <c r="D141" s="79">
        <v>2</v>
      </c>
      <c r="E141" s="28"/>
      <c r="F141" s="163" t="s">
        <v>277</v>
      </c>
    </row>
    <row r="142" spans="1:7">
      <c r="A142" s="132"/>
      <c r="B142" s="74" t="s">
        <v>134</v>
      </c>
      <c r="C142" s="75" t="s">
        <v>135</v>
      </c>
      <c r="D142" s="79">
        <v>20</v>
      </c>
      <c r="E142" s="26">
        <f>E144+E145+E146+E147</f>
        <v>0</v>
      </c>
    </row>
    <row r="143" spans="1:7" ht="102">
      <c r="A143" s="132"/>
      <c r="B143" s="80" t="s">
        <v>232</v>
      </c>
      <c r="C143" s="78" t="s">
        <v>136</v>
      </c>
      <c r="D143" s="83"/>
      <c r="E143" s="84"/>
    </row>
    <row r="144" spans="1:7">
      <c r="A144" s="132"/>
      <c r="B144" s="85" t="s">
        <v>189</v>
      </c>
      <c r="C144" s="154"/>
      <c r="D144" s="82">
        <v>5</v>
      </c>
      <c r="E144" s="28"/>
      <c r="F144" s="163" t="s">
        <v>277</v>
      </c>
    </row>
    <row r="145" spans="1:7">
      <c r="A145" s="132"/>
      <c r="B145" s="85" t="s">
        <v>188</v>
      </c>
      <c r="C145" s="154"/>
      <c r="D145" s="82">
        <v>5</v>
      </c>
      <c r="E145" s="28"/>
      <c r="F145" s="163" t="s">
        <v>277</v>
      </c>
    </row>
    <row r="146" spans="1:7">
      <c r="A146" s="132"/>
      <c r="B146" s="85" t="s">
        <v>190</v>
      </c>
      <c r="C146" s="154"/>
      <c r="D146" s="82">
        <v>5</v>
      </c>
      <c r="E146" s="28"/>
      <c r="F146" s="163" t="s">
        <v>277</v>
      </c>
    </row>
    <row r="147" spans="1:7" ht="20.25" customHeight="1">
      <c r="A147" s="133"/>
      <c r="B147" s="85" t="s">
        <v>191</v>
      </c>
      <c r="C147" s="154"/>
      <c r="D147" s="82">
        <v>5</v>
      </c>
      <c r="E147" s="28"/>
      <c r="F147" s="163" t="s">
        <v>277</v>
      </c>
    </row>
    <row r="148" spans="1:7">
      <c r="A148" s="131">
        <v>21</v>
      </c>
      <c r="B148" s="57" t="s">
        <v>137</v>
      </c>
      <c r="C148" s="46"/>
      <c r="D148" s="52">
        <v>3.5</v>
      </c>
      <c r="E148" s="24">
        <f>E149*3.5/8</f>
        <v>0</v>
      </c>
      <c r="G148" s="160" t="s">
        <v>268</v>
      </c>
    </row>
    <row r="149" spans="1:7">
      <c r="A149" s="132"/>
      <c r="B149" s="44" t="s">
        <v>2</v>
      </c>
      <c r="C149" s="46"/>
      <c r="D149" s="55">
        <v>8</v>
      </c>
      <c r="E149" s="26">
        <f>E150+E151+E152+E153+E154+E155+E156+E157</f>
        <v>0</v>
      </c>
    </row>
    <row r="150" spans="1:7" ht="51">
      <c r="A150" s="132"/>
      <c r="B150" s="46" t="s">
        <v>233</v>
      </c>
      <c r="C150" s="46"/>
      <c r="D150" s="86">
        <v>1</v>
      </c>
      <c r="E150" s="28"/>
      <c r="F150" s="163" t="s">
        <v>277</v>
      </c>
    </row>
    <row r="151" spans="1:7" ht="51">
      <c r="A151" s="132"/>
      <c r="B151" s="46" t="s">
        <v>234</v>
      </c>
      <c r="C151" s="46"/>
      <c r="D151" s="86">
        <v>1</v>
      </c>
      <c r="E151" s="28"/>
      <c r="F151" s="163" t="s">
        <v>277</v>
      </c>
    </row>
    <row r="152" spans="1:7" ht="51">
      <c r="A152" s="132"/>
      <c r="B152" s="46" t="s">
        <v>235</v>
      </c>
      <c r="C152" s="46"/>
      <c r="D152" s="86">
        <v>1</v>
      </c>
      <c r="E152" s="28"/>
      <c r="F152" s="163" t="s">
        <v>277</v>
      </c>
    </row>
    <row r="153" spans="1:7" ht="51">
      <c r="A153" s="132"/>
      <c r="B153" s="46" t="s">
        <v>236</v>
      </c>
      <c r="C153" s="46"/>
      <c r="D153" s="86">
        <v>1</v>
      </c>
      <c r="E153" s="28"/>
      <c r="F153" s="163" t="s">
        <v>277</v>
      </c>
    </row>
    <row r="154" spans="1:7" ht="51">
      <c r="A154" s="132"/>
      <c r="B154" s="46" t="s">
        <v>237</v>
      </c>
      <c r="C154" s="46"/>
      <c r="D154" s="86">
        <v>1</v>
      </c>
      <c r="E154" s="28"/>
      <c r="F154" s="163" t="s">
        <v>277</v>
      </c>
    </row>
    <row r="155" spans="1:7" ht="51">
      <c r="A155" s="132"/>
      <c r="B155" s="46" t="s">
        <v>238</v>
      </c>
      <c r="C155" s="46"/>
      <c r="D155" s="86">
        <v>1</v>
      </c>
      <c r="E155" s="28"/>
      <c r="F155" s="163" t="s">
        <v>277</v>
      </c>
    </row>
    <row r="156" spans="1:7" ht="51">
      <c r="A156" s="132"/>
      <c r="B156" s="46" t="s">
        <v>239</v>
      </c>
      <c r="C156" s="46"/>
      <c r="D156" s="86">
        <v>1</v>
      </c>
      <c r="E156" s="28"/>
      <c r="F156" s="163" t="s">
        <v>277</v>
      </c>
    </row>
    <row r="157" spans="1:7" ht="76.5">
      <c r="A157" s="133"/>
      <c r="B157" s="46" t="s">
        <v>240</v>
      </c>
      <c r="C157" s="46"/>
      <c r="D157" s="86">
        <v>1</v>
      </c>
      <c r="E157" s="28"/>
      <c r="F157" s="163" t="s">
        <v>281</v>
      </c>
    </row>
    <row r="158" spans="1:7">
      <c r="A158" s="131">
        <v>22</v>
      </c>
      <c r="B158" s="59" t="s">
        <v>138</v>
      </c>
      <c r="C158" s="56"/>
      <c r="D158" s="87">
        <v>4</v>
      </c>
      <c r="E158" s="24">
        <f>E159*4/15</f>
        <v>0</v>
      </c>
      <c r="G158" s="160" t="s">
        <v>269</v>
      </c>
    </row>
    <row r="159" spans="1:7">
      <c r="A159" s="132"/>
      <c r="B159" s="44" t="s">
        <v>2</v>
      </c>
      <c r="C159" s="88"/>
      <c r="D159" s="86">
        <v>15</v>
      </c>
      <c r="E159" s="54">
        <f>E160+E161+E162+E163+E164+E165+E166</f>
        <v>0</v>
      </c>
    </row>
    <row r="160" spans="1:7">
      <c r="A160" s="132"/>
      <c r="B160" s="46" t="s">
        <v>139</v>
      </c>
      <c r="C160" s="89" t="s">
        <v>140</v>
      </c>
      <c r="D160" s="90">
        <v>1</v>
      </c>
      <c r="E160" s="28"/>
      <c r="F160" s="163" t="s">
        <v>277</v>
      </c>
    </row>
    <row r="161" spans="1:7">
      <c r="A161" s="132"/>
      <c r="B161" s="46" t="s">
        <v>141</v>
      </c>
      <c r="C161" s="89" t="s">
        <v>142</v>
      </c>
      <c r="D161" s="90">
        <v>2</v>
      </c>
      <c r="E161" s="28"/>
      <c r="F161" s="163" t="s">
        <v>277</v>
      </c>
    </row>
    <row r="162" spans="1:7">
      <c r="A162" s="132"/>
      <c r="B162" s="46" t="s">
        <v>143</v>
      </c>
      <c r="C162" s="89" t="s">
        <v>144</v>
      </c>
      <c r="D162" s="90">
        <v>2</v>
      </c>
      <c r="E162" s="28"/>
      <c r="F162" s="163" t="s">
        <v>277</v>
      </c>
    </row>
    <row r="163" spans="1:7" ht="178.5">
      <c r="A163" s="132"/>
      <c r="B163" s="46" t="s">
        <v>241</v>
      </c>
      <c r="C163" s="89" t="s">
        <v>145</v>
      </c>
      <c r="D163" s="90">
        <v>5</v>
      </c>
      <c r="E163" s="28"/>
      <c r="F163" s="163" t="s">
        <v>277</v>
      </c>
    </row>
    <row r="164" spans="1:7">
      <c r="A164" s="132"/>
      <c r="B164" s="46" t="s">
        <v>146</v>
      </c>
      <c r="C164" s="91" t="s">
        <v>147</v>
      </c>
      <c r="D164" s="90">
        <v>1</v>
      </c>
      <c r="E164" s="28"/>
      <c r="F164" s="163" t="s">
        <v>277</v>
      </c>
    </row>
    <row r="165" spans="1:7" ht="51">
      <c r="A165" s="132"/>
      <c r="B165" s="46" t="s">
        <v>148</v>
      </c>
      <c r="C165" s="91" t="s">
        <v>149</v>
      </c>
      <c r="D165" s="90">
        <v>2</v>
      </c>
      <c r="E165" s="28"/>
      <c r="F165" s="163" t="s">
        <v>277</v>
      </c>
    </row>
    <row r="166" spans="1:7">
      <c r="A166" s="133"/>
      <c r="B166" s="46" t="s">
        <v>150</v>
      </c>
      <c r="C166" s="91" t="s">
        <v>151</v>
      </c>
      <c r="D166" s="90">
        <v>2</v>
      </c>
      <c r="E166" s="28"/>
      <c r="F166" s="163" t="s">
        <v>277</v>
      </c>
    </row>
    <row r="167" spans="1:7">
      <c r="A167" s="131">
        <v>23</v>
      </c>
      <c r="B167" s="92" t="s">
        <v>152</v>
      </c>
      <c r="C167" s="46"/>
      <c r="D167" s="87">
        <v>2.5</v>
      </c>
      <c r="E167" s="24">
        <f>E168*2.5/10</f>
        <v>0</v>
      </c>
      <c r="F167" s="162" t="s">
        <v>282</v>
      </c>
      <c r="G167" s="160" t="s">
        <v>270</v>
      </c>
    </row>
    <row r="168" spans="1:7" ht="72.75" customHeight="1">
      <c r="A168" s="132"/>
      <c r="B168" s="146" t="s">
        <v>153</v>
      </c>
      <c r="C168" s="129" t="s">
        <v>10</v>
      </c>
      <c r="D168" s="86">
        <v>10</v>
      </c>
      <c r="E168" s="27">
        <f>(IF(E169&gt;20,10))*AND((E169*10)/20)</f>
        <v>0</v>
      </c>
      <c r="F168" s="165" t="s">
        <v>195</v>
      </c>
    </row>
    <row r="169" spans="1:7" ht="27" customHeight="1">
      <c r="A169" s="133"/>
      <c r="B169" s="143"/>
      <c r="C169" s="130"/>
      <c r="D169" s="21" t="s">
        <v>8</v>
      </c>
      <c r="E169" s="28"/>
      <c r="F169" s="163" t="s">
        <v>274</v>
      </c>
    </row>
    <row r="170" spans="1:7">
      <c r="A170" s="131">
        <v>24</v>
      </c>
      <c r="B170" s="67" t="s">
        <v>154</v>
      </c>
      <c r="C170" s="93"/>
      <c r="D170" s="87">
        <v>1.5</v>
      </c>
      <c r="E170" s="24">
        <f>E171*1.5/100</f>
        <v>0</v>
      </c>
      <c r="G170" s="160" t="s">
        <v>271</v>
      </c>
    </row>
    <row r="171" spans="1:7">
      <c r="A171" s="132"/>
      <c r="B171" s="25" t="s">
        <v>2</v>
      </c>
      <c r="C171" s="93"/>
      <c r="D171" s="86">
        <v>100</v>
      </c>
      <c r="E171" s="26">
        <f>E172+E173+E195+E196+E197+E198+E199+E200+E201</f>
        <v>0</v>
      </c>
    </row>
    <row r="172" spans="1:7" ht="24" customHeight="1">
      <c r="A172" s="132"/>
      <c r="B172" s="29" t="s">
        <v>155</v>
      </c>
      <c r="C172" s="129" t="s">
        <v>199</v>
      </c>
      <c r="D172" s="94">
        <v>10</v>
      </c>
      <c r="E172" s="28"/>
      <c r="F172" s="163" t="s">
        <v>277</v>
      </c>
    </row>
    <row r="173" spans="1:7" ht="22.5" customHeight="1">
      <c r="A173" s="132"/>
      <c r="B173" s="46" t="s">
        <v>156</v>
      </c>
      <c r="C173" s="155"/>
      <c r="D173" s="94">
        <v>20</v>
      </c>
      <c r="E173" s="28"/>
      <c r="F173" s="163" t="s">
        <v>277</v>
      </c>
    </row>
    <row r="174" spans="1:7" ht="43.5" hidden="1" customHeight="1">
      <c r="A174" s="132"/>
      <c r="B174" s="46" t="s">
        <v>157</v>
      </c>
      <c r="C174" s="155"/>
      <c r="D174" s="94">
        <v>15</v>
      </c>
      <c r="E174" s="28"/>
      <c r="F174" s="163" t="s">
        <v>277</v>
      </c>
    </row>
    <row r="175" spans="1:7" ht="43.5" hidden="1" customHeight="1">
      <c r="A175" s="132"/>
      <c r="B175" s="46" t="s">
        <v>158</v>
      </c>
      <c r="C175" s="155"/>
      <c r="D175" s="94">
        <v>5</v>
      </c>
      <c r="E175" s="28"/>
      <c r="F175" s="163" t="s">
        <v>277</v>
      </c>
    </row>
    <row r="176" spans="1:7" ht="130.5" hidden="1" customHeight="1">
      <c r="A176" s="132"/>
      <c r="B176" s="46" t="s">
        <v>159</v>
      </c>
      <c r="C176" s="155"/>
      <c r="D176" s="94">
        <v>5</v>
      </c>
      <c r="E176" s="28"/>
      <c r="F176" s="163" t="s">
        <v>277</v>
      </c>
    </row>
    <row r="177" spans="1:6" ht="65.25" hidden="1" customHeight="1">
      <c r="A177" s="132"/>
      <c r="B177" s="46" t="s">
        <v>160</v>
      </c>
      <c r="C177" s="155"/>
      <c r="D177" s="94">
        <v>15</v>
      </c>
      <c r="E177" s="28"/>
      <c r="F177" s="163" t="s">
        <v>277</v>
      </c>
    </row>
    <row r="178" spans="1:6" ht="134.25" hidden="1" customHeight="1">
      <c r="A178" s="132"/>
      <c r="B178" s="46" t="s">
        <v>161</v>
      </c>
      <c r="C178" s="155"/>
      <c r="D178" s="94">
        <v>10</v>
      </c>
      <c r="E178" s="28"/>
      <c r="F178" s="163" t="s">
        <v>277</v>
      </c>
    </row>
    <row r="179" spans="1:6" ht="108.75" hidden="1" customHeight="1">
      <c r="A179" s="132"/>
      <c r="B179" s="46" t="s">
        <v>162</v>
      </c>
      <c r="C179" s="155"/>
      <c r="D179" s="94">
        <v>10</v>
      </c>
      <c r="E179" s="28"/>
      <c r="F179" s="163" t="s">
        <v>277</v>
      </c>
    </row>
    <row r="180" spans="1:6" ht="21.75" hidden="1" customHeight="1">
      <c r="A180" s="132"/>
      <c r="B180" s="95" t="s">
        <v>138</v>
      </c>
      <c r="C180" s="155"/>
      <c r="D180" s="94">
        <v>10</v>
      </c>
      <c r="E180" s="28"/>
      <c r="F180" s="163" t="s">
        <v>277</v>
      </c>
    </row>
    <row r="181" spans="1:6" ht="21.75" hidden="1" customHeight="1">
      <c r="A181" s="132"/>
      <c r="B181" s="46" t="s">
        <v>163</v>
      </c>
      <c r="C181" s="155"/>
      <c r="D181" s="90">
        <v>1</v>
      </c>
      <c r="E181" s="28"/>
      <c r="F181" s="163" t="s">
        <v>277</v>
      </c>
    </row>
    <row r="182" spans="1:6" ht="21.75" hidden="1" customHeight="1">
      <c r="A182" s="132"/>
      <c r="B182" s="46" t="s">
        <v>164</v>
      </c>
      <c r="C182" s="155"/>
      <c r="D182" s="90">
        <v>2</v>
      </c>
      <c r="E182" s="28"/>
      <c r="F182" s="163" t="s">
        <v>277</v>
      </c>
    </row>
    <row r="183" spans="1:6" ht="43.5" hidden="1" customHeight="1">
      <c r="A183" s="132"/>
      <c r="B183" s="46" t="s">
        <v>165</v>
      </c>
      <c r="C183" s="155"/>
      <c r="D183" s="90">
        <v>2</v>
      </c>
      <c r="E183" s="28"/>
      <c r="F183" s="163" t="s">
        <v>277</v>
      </c>
    </row>
    <row r="184" spans="1:6" ht="108.75" hidden="1" customHeight="1">
      <c r="A184" s="132"/>
      <c r="B184" s="46" t="s">
        <v>166</v>
      </c>
      <c r="C184" s="155"/>
      <c r="D184" s="90">
        <v>5</v>
      </c>
      <c r="E184" s="28"/>
      <c r="F184" s="163" t="s">
        <v>277</v>
      </c>
    </row>
    <row r="185" spans="1:6" ht="21.75" hidden="1" customHeight="1">
      <c r="A185" s="132"/>
      <c r="B185" s="46" t="s">
        <v>167</v>
      </c>
      <c r="C185" s="155"/>
      <c r="D185" s="90">
        <v>1</v>
      </c>
      <c r="E185" s="28"/>
      <c r="F185" s="163" t="s">
        <v>277</v>
      </c>
    </row>
    <row r="186" spans="1:6" ht="21.75" hidden="1" customHeight="1">
      <c r="A186" s="132"/>
      <c r="B186" s="46" t="s">
        <v>168</v>
      </c>
      <c r="C186" s="155"/>
      <c r="D186" s="90">
        <v>2</v>
      </c>
      <c r="E186" s="28"/>
      <c r="F186" s="163" t="s">
        <v>277</v>
      </c>
    </row>
    <row r="187" spans="1:6" ht="21.75" hidden="1" customHeight="1">
      <c r="A187" s="132"/>
      <c r="B187" s="46" t="s">
        <v>169</v>
      </c>
      <c r="C187" s="155"/>
      <c r="D187" s="90">
        <v>2</v>
      </c>
      <c r="E187" s="28"/>
      <c r="F187" s="163" t="s">
        <v>277</v>
      </c>
    </row>
    <row r="188" spans="1:6" ht="21.75" hidden="1" customHeight="1">
      <c r="A188" s="132"/>
      <c r="B188" s="95" t="s">
        <v>152</v>
      </c>
      <c r="C188" s="155"/>
      <c r="D188" s="55">
        <v>10</v>
      </c>
      <c r="E188" s="28"/>
      <c r="F188" s="163" t="s">
        <v>277</v>
      </c>
    </row>
    <row r="189" spans="1:6" ht="108.75" hidden="1" customHeight="1">
      <c r="A189" s="132"/>
      <c r="B189" s="46" t="s">
        <v>170</v>
      </c>
      <c r="C189" s="155"/>
      <c r="D189" s="55"/>
      <c r="E189" s="28"/>
      <c r="F189" s="163" t="s">
        <v>277</v>
      </c>
    </row>
    <row r="190" spans="1:6" ht="21.75" hidden="1" customHeight="1">
      <c r="A190" s="132"/>
      <c r="B190" s="96" t="s">
        <v>154</v>
      </c>
      <c r="C190" s="155"/>
      <c r="D190" s="19">
        <v>100</v>
      </c>
      <c r="E190" s="28"/>
      <c r="F190" s="163" t="s">
        <v>277</v>
      </c>
    </row>
    <row r="191" spans="1:6" ht="65.25" hidden="1" customHeight="1">
      <c r="A191" s="132"/>
      <c r="B191" s="29" t="s">
        <v>171</v>
      </c>
      <c r="C191" s="155"/>
      <c r="D191" s="19"/>
      <c r="E191" s="28"/>
      <c r="F191" s="163" t="s">
        <v>277</v>
      </c>
    </row>
    <row r="192" spans="1:6" ht="21.75" hidden="1" customHeight="1">
      <c r="A192" s="132"/>
      <c r="B192" s="29" t="s">
        <v>155</v>
      </c>
      <c r="C192" s="155"/>
      <c r="D192" s="94">
        <v>10</v>
      </c>
      <c r="E192" s="28"/>
      <c r="F192" s="163" t="s">
        <v>277</v>
      </c>
    </row>
    <row r="193" spans="1:7" ht="21.75" hidden="1" customHeight="1">
      <c r="A193" s="132"/>
      <c r="B193" s="29" t="s">
        <v>156</v>
      </c>
      <c r="C193" s="155"/>
      <c r="D193" s="94">
        <v>20</v>
      </c>
      <c r="E193" s="28"/>
      <c r="F193" s="163" t="s">
        <v>277</v>
      </c>
    </row>
    <row r="194" spans="1:7" ht="21.75" hidden="1" customHeight="1">
      <c r="A194" s="132"/>
      <c r="B194" s="29" t="s">
        <v>172</v>
      </c>
      <c r="C194" s="155"/>
      <c r="D194" s="94">
        <v>15</v>
      </c>
      <c r="E194" s="28"/>
      <c r="F194" s="163" t="s">
        <v>277</v>
      </c>
    </row>
    <row r="195" spans="1:7" ht="21.75" customHeight="1">
      <c r="A195" s="132"/>
      <c r="B195" s="29" t="s">
        <v>172</v>
      </c>
      <c r="C195" s="155"/>
      <c r="D195" s="94">
        <v>15</v>
      </c>
      <c r="E195" s="28"/>
      <c r="F195" s="163" t="s">
        <v>277</v>
      </c>
    </row>
    <row r="196" spans="1:7">
      <c r="A196" s="132"/>
      <c r="B196" s="29" t="s">
        <v>173</v>
      </c>
      <c r="C196" s="155"/>
      <c r="D196" s="94">
        <v>5</v>
      </c>
      <c r="E196" s="28"/>
      <c r="F196" s="163" t="s">
        <v>277</v>
      </c>
    </row>
    <row r="197" spans="1:7">
      <c r="A197" s="132"/>
      <c r="B197" s="29" t="s">
        <v>174</v>
      </c>
      <c r="C197" s="155"/>
      <c r="D197" s="94">
        <v>5</v>
      </c>
      <c r="E197" s="28"/>
      <c r="F197" s="163" t="s">
        <v>277</v>
      </c>
    </row>
    <row r="198" spans="1:7">
      <c r="A198" s="132"/>
      <c r="B198" s="29" t="s">
        <v>175</v>
      </c>
      <c r="C198" s="155"/>
      <c r="D198" s="94">
        <v>15</v>
      </c>
      <c r="E198" s="28"/>
      <c r="F198" s="163" t="s">
        <v>277</v>
      </c>
    </row>
    <row r="199" spans="1:7">
      <c r="A199" s="132"/>
      <c r="B199" s="29" t="s">
        <v>176</v>
      </c>
      <c r="C199" s="155"/>
      <c r="D199" s="94">
        <v>10</v>
      </c>
      <c r="E199" s="28"/>
      <c r="F199" s="163" t="s">
        <v>277</v>
      </c>
    </row>
    <row r="200" spans="1:7">
      <c r="A200" s="132"/>
      <c r="B200" s="29" t="s">
        <v>177</v>
      </c>
      <c r="C200" s="155"/>
      <c r="D200" s="94">
        <v>10</v>
      </c>
      <c r="E200" s="28"/>
      <c r="F200" s="163" t="s">
        <v>277</v>
      </c>
    </row>
    <row r="201" spans="1:7">
      <c r="A201" s="133"/>
      <c r="B201" s="29" t="s">
        <v>178</v>
      </c>
      <c r="C201" s="130"/>
      <c r="D201" s="94">
        <v>10</v>
      </c>
      <c r="E201" s="28"/>
      <c r="F201" s="163" t="s">
        <v>277</v>
      </c>
    </row>
    <row r="203" spans="1:7" ht="51">
      <c r="A203" s="88"/>
      <c r="B203" s="97" t="s">
        <v>179</v>
      </c>
      <c r="C203" s="98"/>
      <c r="D203" s="99">
        <v>15</v>
      </c>
      <c r="E203" s="100">
        <f>E204*15/20</f>
        <v>0</v>
      </c>
      <c r="G203" s="160" t="s">
        <v>272</v>
      </c>
    </row>
    <row r="204" spans="1:7">
      <c r="A204" s="88"/>
      <c r="B204" s="102" t="s">
        <v>2</v>
      </c>
      <c r="C204" s="103"/>
      <c r="D204" s="14">
        <v>20</v>
      </c>
      <c r="E204" s="26">
        <f>E205+E206+E207+E208+E209</f>
        <v>0</v>
      </c>
    </row>
    <row r="205" spans="1:7" ht="51">
      <c r="A205" s="71">
        <v>1</v>
      </c>
      <c r="B205" s="38" t="s">
        <v>242</v>
      </c>
      <c r="C205" s="156" t="s">
        <v>180</v>
      </c>
      <c r="D205" s="90">
        <v>2</v>
      </c>
      <c r="E205" s="28"/>
    </row>
    <row r="206" spans="1:7" ht="114" customHeight="1">
      <c r="A206" s="71">
        <v>2</v>
      </c>
      <c r="B206" s="38" t="s">
        <v>243</v>
      </c>
      <c r="C206" s="157"/>
      <c r="D206" s="90">
        <v>6</v>
      </c>
      <c r="E206" s="28"/>
    </row>
    <row r="207" spans="1:7" ht="156" customHeight="1">
      <c r="A207" s="131">
        <v>3</v>
      </c>
      <c r="B207" s="38" t="s">
        <v>244</v>
      </c>
      <c r="C207" s="157"/>
      <c r="D207" s="90">
        <v>5</v>
      </c>
      <c r="E207" s="28"/>
    </row>
    <row r="208" spans="1:7" ht="132.75" customHeight="1">
      <c r="A208" s="133"/>
      <c r="B208" s="38" t="s">
        <v>245</v>
      </c>
      <c r="C208" s="157"/>
      <c r="D208" s="90">
        <v>5</v>
      </c>
      <c r="E208" s="28"/>
    </row>
    <row r="209" spans="1:5" ht="76.5">
      <c r="A209" s="71">
        <v>4</v>
      </c>
      <c r="B209" s="38" t="s">
        <v>246</v>
      </c>
      <c r="C209" s="158"/>
      <c r="D209" s="90">
        <v>2</v>
      </c>
      <c r="E209" s="28"/>
    </row>
    <row r="211" spans="1:5" ht="26.25">
      <c r="C211" s="151" t="s">
        <v>196</v>
      </c>
      <c r="D211" s="152"/>
      <c r="E211" s="153"/>
    </row>
    <row r="212" spans="1:5">
      <c r="C212" s="104"/>
      <c r="D212" s="105" t="s">
        <v>186</v>
      </c>
      <c r="E212" s="12" t="s">
        <v>187</v>
      </c>
    </row>
    <row r="213" spans="1:5">
      <c r="A213" s="47"/>
      <c r="B213" s="150" t="s">
        <v>247</v>
      </c>
      <c r="C213" s="106" t="s">
        <v>181</v>
      </c>
      <c r="D213" s="107">
        <v>5</v>
      </c>
      <c r="E213" s="108">
        <f>(E5+E8+E17+E103+E106+E109+E112+E115+E122)*5/17</f>
        <v>0.3235294117647059</v>
      </c>
    </row>
    <row r="214" spans="1:5">
      <c r="A214" s="47"/>
      <c r="B214" s="150"/>
      <c r="C214" s="109" t="s">
        <v>182</v>
      </c>
      <c r="D214" s="110">
        <v>5</v>
      </c>
      <c r="E214" s="111">
        <f>(E23+E44+E61)*5/10</f>
        <v>0.2</v>
      </c>
    </row>
    <row r="215" spans="1:5">
      <c r="A215" s="47"/>
      <c r="B215" s="150"/>
      <c r="C215" s="112" t="s">
        <v>183</v>
      </c>
      <c r="D215" s="113">
        <v>5</v>
      </c>
      <c r="E215" s="114">
        <f>(E86+E89+E91+E158+E170+E100)*5/17</f>
        <v>1.1176470588235294</v>
      </c>
    </row>
    <row r="216" spans="1:5">
      <c r="A216" s="47"/>
      <c r="B216" s="150"/>
      <c r="C216" s="115" t="s">
        <v>184</v>
      </c>
      <c r="D216" s="116">
        <v>5</v>
      </c>
      <c r="E216" s="117">
        <f>(E81+E83+E118+E120+E148+E167)*5/17.5</f>
        <v>0</v>
      </c>
    </row>
    <row r="217" spans="1:5">
      <c r="B217" s="150" t="s">
        <v>248</v>
      </c>
      <c r="C217" s="118" t="s">
        <v>197</v>
      </c>
      <c r="D217" s="119">
        <v>5</v>
      </c>
      <c r="E217" s="66">
        <f>(E205+E206)*5/8</f>
        <v>0</v>
      </c>
    </row>
    <row r="218" spans="1:5">
      <c r="B218" s="150"/>
      <c r="C218" s="118" t="s">
        <v>192</v>
      </c>
      <c r="D218" s="119">
        <v>5</v>
      </c>
      <c r="E218" s="66">
        <f>(E207+E208+E209)*5/12</f>
        <v>0</v>
      </c>
    </row>
  </sheetData>
  <mergeCells count="71">
    <mergeCell ref="B217:B218"/>
    <mergeCell ref="C211:E211"/>
    <mergeCell ref="A122:A147"/>
    <mergeCell ref="C144:C147"/>
    <mergeCell ref="A148:A157"/>
    <mergeCell ref="A158:A166"/>
    <mergeCell ref="A167:A169"/>
    <mergeCell ref="B168:B169"/>
    <mergeCell ref="C168:C169"/>
    <mergeCell ref="A170:A201"/>
    <mergeCell ref="C172:C201"/>
    <mergeCell ref="C205:C209"/>
    <mergeCell ref="A207:A208"/>
    <mergeCell ref="B213:B216"/>
    <mergeCell ref="A112:A114"/>
    <mergeCell ref="B113:B114"/>
    <mergeCell ref="C113:C114"/>
    <mergeCell ref="A115:A117"/>
    <mergeCell ref="B116:B117"/>
    <mergeCell ref="C116:C117"/>
    <mergeCell ref="A106:A108"/>
    <mergeCell ref="B107:B108"/>
    <mergeCell ref="C107:C108"/>
    <mergeCell ref="A109:A111"/>
    <mergeCell ref="B110:B111"/>
    <mergeCell ref="C110:C111"/>
    <mergeCell ref="A89:A90"/>
    <mergeCell ref="A91:A99"/>
    <mergeCell ref="A103:A105"/>
    <mergeCell ref="B104:B105"/>
    <mergeCell ref="C104:C105"/>
    <mergeCell ref="B101:B102"/>
    <mergeCell ref="A100:A102"/>
    <mergeCell ref="C101:C102"/>
    <mergeCell ref="A81:A82"/>
    <mergeCell ref="A83:A85"/>
    <mergeCell ref="B84:B85"/>
    <mergeCell ref="C84:C85"/>
    <mergeCell ref="A86:A88"/>
    <mergeCell ref="B87:B88"/>
    <mergeCell ref="C87:C88"/>
    <mergeCell ref="A61:A80"/>
    <mergeCell ref="A23:A43"/>
    <mergeCell ref="B24:B25"/>
    <mergeCell ref="C24:C25"/>
    <mergeCell ref="C27:C29"/>
    <mergeCell ref="C30:C33"/>
    <mergeCell ref="C34:C36"/>
    <mergeCell ref="C37:C40"/>
    <mergeCell ref="C41:C43"/>
    <mergeCell ref="A44:A60"/>
    <mergeCell ref="B55:B56"/>
    <mergeCell ref="C55:C56"/>
    <mergeCell ref="B57:B58"/>
    <mergeCell ref="C57:C58"/>
    <mergeCell ref="A17:A22"/>
    <mergeCell ref="B19:B20"/>
    <mergeCell ref="C19:C20"/>
    <mergeCell ref="B21:B22"/>
    <mergeCell ref="C21:C22"/>
    <mergeCell ref="A1:D1"/>
    <mergeCell ref="A5:A7"/>
    <mergeCell ref="B6:B7"/>
    <mergeCell ref="C6:C7"/>
    <mergeCell ref="A8:A16"/>
    <mergeCell ref="B10:B11"/>
    <mergeCell ref="C10:C11"/>
    <mergeCell ref="B12:B13"/>
    <mergeCell ref="C12:C13"/>
    <mergeCell ref="B14:B15"/>
    <mergeCell ref="C14:C15"/>
  </mergeCells>
  <hyperlinks>
    <hyperlink ref="B103" r:id="rId1"/>
    <hyperlink ref="B106" r:id="rId2"/>
    <hyperlink ref="B109" r:id="rId3"/>
    <hyperlink ref="B112" r:id="rId4"/>
    <hyperlink ref="B115" r:id="rId5"/>
    <hyperlink ref="B167" r:id="rId6"/>
    <hyperlink ref="B8" r:id="rId7"/>
    <hyperlink ref="B17" r:id="rId8"/>
  </hyperlinks>
  <pageMargins left="0.23622047244094491" right="0.23622047244094491" top="0.74803149606299213" bottom="0.74803149606299213" header="0.31496062992125984" footer="0.31496062992125984"/>
  <pageSetup paperSize="9" scale="60" orientation="portrait" r:id="rId9"/>
  <rowBreaks count="1" manualBreakCount="1">
    <brk id="105" max="16383" man="1"/>
  </rowBreak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แบบประเมินตนเอง คปสอ.ติดดาว</vt:lpstr>
      <vt:lpstr>'แบบประเมินตนเอง คปสอ.ติดดาว'!Print_Area</vt:lpstr>
      <vt:lpstr>'แบบประเมินตนเอง คปสอ.ติดดาว'!Print_Titles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</cp:lastModifiedBy>
  <dcterms:created xsi:type="dcterms:W3CDTF">2017-12-01T03:32:54Z</dcterms:created>
  <dcterms:modified xsi:type="dcterms:W3CDTF">2017-12-12T06:26:31Z</dcterms:modified>
</cp:coreProperties>
</file>